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</Types>
</file>

<file path=_rels/.rels><?xml version="1.0" encoding="UTF-8" standalone="yes"?>
<Relationships xmlns="http://schemas.openxmlformats.org/package/2006/relationships"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943" windowHeight="9815"/>
  </bookViews>
  <sheets>
    <sheet name="2025年汇总" sheetId="1" r:id="rId1"/>
    <sheet name="1月" sheetId="2" r:id="rId2"/>
    <sheet name="2月" sheetId="3" r:id="rId3"/>
    <sheet name="3月" sheetId="4" r:id="rId4"/>
    <sheet name="4月" sheetId="5" r:id="rId5"/>
    <sheet name="5月" sheetId="6" r:id="rId6"/>
    <sheet name="6月" sheetId="7" r:id="rId7"/>
    <sheet name="7月" sheetId="8" r:id="rId8"/>
    <sheet name="8月" sheetId="9" r:id="rId9"/>
    <sheet name="9月" sheetId="10" r:id="rId10"/>
    <sheet name="补缴1-9社保补贴" sheetId="11" r:id="rId11"/>
    <sheet name="10月" sheetId="12" r:id="rId12"/>
    <sheet name="11月" sheetId="13" r:id="rId13"/>
    <sheet name="12月" sheetId="14" r:id="rId14"/>
  </sheets>
  <calcPr calcId="144525"/>
  <extLst/>
</workbook>
</file>

<file path=xl/sharedStrings.xml><?xml version="1.0" encoding="utf-8"?>
<sst xmlns="http://schemas.openxmlformats.org/spreadsheetml/2006/main" count="50">
  <si>
    <r>
      <t>2025</t>
    </r>
    <r>
      <rPr>
        <b/>
        <sz val="16"/>
        <rFont val="宋体"/>
        <family val="7"/>
        <charset val="134"/>
      </rPr>
      <t>年高新区公安局治安巡防公益性岗位人员采暖费补贴、岗位补贴和社保补贴汇总表</t>
    </r>
  </si>
  <si>
    <t>单位：元</t>
  </si>
  <si>
    <t>序号</t>
  </si>
  <si>
    <t>姓名</t>
  </si>
  <si>
    <t>身份证号</t>
  </si>
  <si>
    <t>采暖费补贴</t>
  </si>
  <si>
    <t>岗位
补贴</t>
  </si>
  <si>
    <t>社保补贴</t>
  </si>
  <si>
    <t>补贴合计</t>
  </si>
  <si>
    <t>养老16%</t>
  </si>
  <si>
    <t>医疗9%</t>
  </si>
  <si>
    <t>大病0.2%</t>
  </si>
  <si>
    <t>失业0.5%</t>
  </si>
  <si>
    <t>工伤0.6%</t>
  </si>
  <si>
    <t>社保补贴小计</t>
  </si>
  <si>
    <t>董晓玲</t>
  </si>
  <si>
    <t>210212XXXXXXXX0524</t>
  </si>
  <si>
    <t>楚振江</t>
  </si>
  <si>
    <t>210203XXXXXXXX3519</t>
  </si>
  <si>
    <t>钟银凤</t>
  </si>
  <si>
    <t>210281XXXXXXXX8623</t>
  </si>
  <si>
    <t>王冬梅</t>
  </si>
  <si>
    <t>210211XXXXXXXX4547</t>
  </si>
  <si>
    <t>高君</t>
  </si>
  <si>
    <t>210824XXXXXXXX0023</t>
  </si>
  <si>
    <t>小计</t>
  </si>
  <si>
    <t>5人</t>
  </si>
  <si>
    <r>
      <t>2025</t>
    </r>
    <r>
      <rPr>
        <b/>
        <sz val="16"/>
        <rFont val="宋体"/>
        <family val="7"/>
        <charset val="134"/>
      </rPr>
      <t>年</t>
    </r>
    <r>
      <rPr>
        <b/>
        <sz val="16"/>
        <rFont val="Times New Roman"/>
        <family val="22"/>
        <charset val="0"/>
      </rPr>
      <t>1</t>
    </r>
    <r>
      <rPr>
        <b/>
        <sz val="16"/>
        <rFont val="宋体"/>
        <family val="7"/>
        <charset val="134"/>
      </rPr>
      <t>月份高新区公安局治安巡防公益性岗位人员采暖费补贴、岗位补贴和社保补贴明细</t>
    </r>
  </si>
  <si>
    <t>失业
0.5%</t>
  </si>
  <si>
    <t>工伤
0.6%</t>
  </si>
  <si>
    <t>本月
小计</t>
  </si>
  <si>
    <r>
      <t>2025</t>
    </r>
    <r>
      <rPr>
        <b/>
        <sz val="16"/>
        <rFont val="方正书宋_GBK"/>
        <family val="7"/>
        <charset val="134"/>
      </rPr>
      <t>年</t>
    </r>
    <r>
      <rPr>
        <b/>
        <sz val="16"/>
        <rFont val="Times New Roman"/>
        <family val="22"/>
        <charset val="0"/>
      </rPr>
      <t>2</t>
    </r>
    <r>
      <rPr>
        <b/>
        <sz val="16"/>
        <rFont val="方正书宋_GBK"/>
        <family val="7"/>
        <charset val="134"/>
      </rPr>
      <t>月份高新区公安局治安巡防公益性岗位人员采暖费补贴、岗位补贴和社保补贴明细</t>
    </r>
  </si>
  <si>
    <t>工伤
0.3%</t>
  </si>
  <si>
    <r>
      <t>2025</t>
    </r>
    <r>
      <rPr>
        <b/>
        <sz val="16"/>
        <rFont val="方正书宋_GBK"/>
        <family val="7"/>
        <charset val="134"/>
      </rPr>
      <t>年</t>
    </r>
    <r>
      <rPr>
        <b/>
        <sz val="16"/>
        <rFont val="Times New Roman"/>
        <family val="22"/>
        <charset val="0"/>
      </rPr>
      <t>3</t>
    </r>
    <r>
      <rPr>
        <b/>
        <sz val="16"/>
        <rFont val="方正书宋_GBK"/>
        <family val="7"/>
        <charset val="134"/>
      </rPr>
      <t>月份高新区公安局治安巡防公益性岗位人员采暖费补贴、岗位补贴和社保补贴明细</t>
    </r>
  </si>
  <si>
    <r>
      <t>2025</t>
    </r>
    <r>
      <rPr>
        <b/>
        <sz val="16"/>
        <rFont val="方正书宋_GBK"/>
        <family val="7"/>
        <charset val="134"/>
      </rPr>
      <t>年</t>
    </r>
    <r>
      <rPr>
        <b/>
        <sz val="16"/>
        <rFont val="Times New Roman"/>
        <family val="22"/>
        <charset val="0"/>
      </rPr>
      <t>4</t>
    </r>
    <r>
      <rPr>
        <b/>
        <sz val="16"/>
        <rFont val="方正书宋_GBK"/>
        <family val="7"/>
        <charset val="134"/>
      </rPr>
      <t>月份高新区公安局治安巡防公益性岗位人员采暖费补贴、岗位补贴和社保补贴明细</t>
    </r>
  </si>
  <si>
    <r>
      <t>2025</t>
    </r>
    <r>
      <rPr>
        <b/>
        <sz val="16"/>
        <rFont val="方正书宋_GBK"/>
        <family val="7"/>
        <charset val="134"/>
      </rPr>
      <t>年</t>
    </r>
    <r>
      <rPr>
        <b/>
        <sz val="16"/>
        <rFont val="Times New Roman"/>
        <family val="22"/>
        <charset val="0"/>
      </rPr>
      <t>5</t>
    </r>
    <r>
      <rPr>
        <b/>
        <sz val="16"/>
        <rFont val="方正书宋_GBK"/>
        <family val="7"/>
        <charset val="134"/>
      </rPr>
      <t>月份高新区公安局治安巡防公益性岗位人员采暖费补贴、岗位补贴和社保补贴明细</t>
    </r>
  </si>
  <si>
    <r>
      <t>2025</t>
    </r>
    <r>
      <rPr>
        <b/>
        <sz val="16"/>
        <rFont val="方正书宋_GBK"/>
        <family val="7"/>
        <charset val="134"/>
      </rPr>
      <t>年</t>
    </r>
    <r>
      <rPr>
        <b/>
        <sz val="16"/>
        <rFont val="Times New Roman"/>
        <family val="22"/>
        <charset val="0"/>
      </rPr>
      <t>6</t>
    </r>
    <r>
      <rPr>
        <b/>
        <sz val="16"/>
        <rFont val="方正书宋_GBK"/>
        <family val="7"/>
        <charset val="134"/>
      </rPr>
      <t>月份高新区公安局治安巡防公益性岗位人员采暖费补贴、岗位补贴和社保补贴明细</t>
    </r>
  </si>
  <si>
    <r>
      <t>2025</t>
    </r>
    <r>
      <rPr>
        <b/>
        <sz val="16"/>
        <rFont val="方正书宋_GBK"/>
        <family val="7"/>
        <charset val="134"/>
      </rPr>
      <t>年</t>
    </r>
    <r>
      <rPr>
        <b/>
        <sz val="16"/>
        <rFont val="Times New Roman"/>
        <family val="22"/>
        <charset val="0"/>
      </rPr>
      <t>7</t>
    </r>
    <r>
      <rPr>
        <b/>
        <sz val="16"/>
        <rFont val="方正书宋_GBK"/>
        <family val="7"/>
        <charset val="134"/>
      </rPr>
      <t>月份高新区公安局治安巡防公益性岗位人员采暖费补贴、岗位补贴和社保补贴明细</t>
    </r>
  </si>
  <si>
    <r>
      <t>2025</t>
    </r>
    <r>
      <rPr>
        <b/>
        <sz val="16"/>
        <rFont val="方正书宋_GBK"/>
        <family val="7"/>
        <charset val="134"/>
      </rPr>
      <t>年</t>
    </r>
    <r>
      <rPr>
        <b/>
        <sz val="16"/>
        <rFont val="Times New Roman"/>
        <family val="22"/>
        <charset val="0"/>
      </rPr>
      <t>8</t>
    </r>
    <r>
      <rPr>
        <b/>
        <sz val="16"/>
        <rFont val="方正书宋_GBK"/>
        <family val="7"/>
        <charset val="134"/>
      </rPr>
      <t>月份高新区公安局治安巡防公益性岗位人员采暖费补贴、岗位补贴和社保补贴明细</t>
    </r>
  </si>
  <si>
    <t>4人</t>
  </si>
  <si>
    <r>
      <t>2025</t>
    </r>
    <r>
      <rPr>
        <b/>
        <sz val="16"/>
        <rFont val="方正书宋_GBK"/>
        <family val="7"/>
        <charset val="134"/>
      </rPr>
      <t>年</t>
    </r>
    <r>
      <rPr>
        <b/>
        <sz val="16"/>
        <rFont val="Times New Roman"/>
        <family val="22"/>
        <charset val="0"/>
      </rPr>
      <t>9</t>
    </r>
    <r>
      <rPr>
        <b/>
        <sz val="16"/>
        <rFont val="方正书宋_GBK"/>
        <family val="7"/>
        <charset val="134"/>
      </rPr>
      <t>月份高新区公安局治安巡防公益性岗位人员采暖费补贴、岗位补贴和社保补贴明细</t>
    </r>
  </si>
  <si>
    <r>
      <t>高新区公安局治安巡防公益性岗位人员补缴</t>
    </r>
    <r>
      <rPr>
        <b/>
        <sz val="16"/>
        <rFont val="Times New Roman"/>
        <family val="22"/>
        <charset val="0"/>
      </rPr>
      <t>2025</t>
    </r>
    <r>
      <rPr>
        <b/>
        <sz val="16"/>
        <rFont val="方正书宋_GBK"/>
        <family val="7"/>
        <charset val="134"/>
      </rPr>
      <t>年</t>
    </r>
    <r>
      <rPr>
        <b/>
        <sz val="16"/>
        <rFont val="Times New Roman"/>
        <family val="22"/>
        <charset val="0"/>
      </rPr>
      <t>1-9</t>
    </r>
    <r>
      <rPr>
        <b/>
        <sz val="16"/>
        <rFont val="方正书宋_GBK"/>
        <family val="7"/>
        <charset val="134"/>
      </rPr>
      <t>月份社保补贴明细</t>
    </r>
  </si>
  <si>
    <t>补缴基数</t>
  </si>
  <si>
    <t>补缴月数</t>
  </si>
  <si>
    <t>工伤0.3%</t>
  </si>
  <si>
    <t>本月小计</t>
  </si>
  <si>
    <r>
      <t>2025</t>
    </r>
    <r>
      <rPr>
        <b/>
        <sz val="16"/>
        <rFont val="方正书宋_GBK"/>
        <family val="7"/>
        <charset val="134"/>
      </rPr>
      <t>年</t>
    </r>
    <r>
      <rPr>
        <b/>
        <sz val="16"/>
        <rFont val="Times New Roman"/>
        <family val="22"/>
        <charset val="0"/>
      </rPr>
      <t>10</t>
    </r>
    <r>
      <rPr>
        <b/>
        <sz val="16"/>
        <rFont val="方正书宋_GBK"/>
        <family val="7"/>
        <charset val="134"/>
      </rPr>
      <t>月份高新区公安局治安巡防公益性岗位人员采暖费补贴、岗位补贴和社保补贴明细</t>
    </r>
  </si>
  <si>
    <r>
      <t>2025</t>
    </r>
    <r>
      <rPr>
        <b/>
        <sz val="16"/>
        <rFont val="方正书宋_GBK"/>
        <family val="7"/>
        <charset val="134"/>
      </rPr>
      <t>年</t>
    </r>
    <r>
      <rPr>
        <b/>
        <sz val="16"/>
        <rFont val="Times New Roman"/>
        <family val="22"/>
        <charset val="0"/>
      </rPr>
      <t>11</t>
    </r>
    <r>
      <rPr>
        <b/>
        <sz val="16"/>
        <rFont val="方正书宋_GBK"/>
        <family val="7"/>
        <charset val="134"/>
      </rPr>
      <t>月份高新区公安局治安巡防公益性岗位人员采暖费补贴、岗位补贴和社保补贴明细</t>
    </r>
  </si>
  <si>
    <r>
      <t>2025</t>
    </r>
    <r>
      <rPr>
        <b/>
        <sz val="16"/>
        <rFont val="方正书宋_GBK"/>
        <family val="7"/>
        <charset val="134"/>
      </rPr>
      <t>年</t>
    </r>
    <r>
      <rPr>
        <b/>
        <sz val="16"/>
        <rFont val="Times New Roman"/>
        <family val="22"/>
        <charset val="0"/>
      </rPr>
      <t>12</t>
    </r>
    <r>
      <rPr>
        <b/>
        <sz val="16"/>
        <rFont val="方正书宋_GBK"/>
        <family val="7"/>
        <charset val="134"/>
      </rPr>
      <t>月份高新区公安局治安巡防公益性岗位人员采暖费补贴、岗位补贴和社保补贴明细</t>
    </r>
  </si>
  <si>
    <t>3人</t>
  </si>
</sst>
</file>

<file path=xl/styles.xml><?xml version="1.0" encoding="utf-8"?>
<styleSheet xmlns="http://schemas.openxmlformats.org/spreadsheetml/2006/main">
  <numFmts count="7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176" formatCode="0.00_);[Red]\(0.00\)"/>
    <numFmt numFmtId="177" formatCode="0_ "/>
    <numFmt numFmtId="178" formatCode="0.00_ "/>
  </numFmts>
  <fonts count="30">
    <font>
      <sz val="12"/>
      <name val="宋体"/>
      <family val="7"/>
      <charset val="134"/>
    </font>
    <font>
      <b/>
      <sz val="12"/>
      <name val="宋体"/>
      <family val="7"/>
      <charset val="134"/>
    </font>
    <font>
      <b/>
      <sz val="16"/>
      <name val="Times New Roman"/>
      <family val="22"/>
      <charset val="0"/>
    </font>
    <font>
      <sz val="10"/>
      <name val="宋体"/>
      <family val="7"/>
      <charset val="134"/>
    </font>
    <font>
      <b/>
      <sz val="12"/>
      <name val="Times New Roman"/>
      <family val="22"/>
      <charset val="0"/>
    </font>
    <font>
      <sz val="10"/>
      <name val="仿宋"/>
      <family val="54"/>
      <charset val="134"/>
    </font>
    <font>
      <sz val="18"/>
      <name val="Times New Roman"/>
      <family val="22"/>
      <charset val="0"/>
    </font>
    <font>
      <sz val="12"/>
      <name val="Times New Roman"/>
      <family val="22"/>
      <charset val="0"/>
    </font>
    <font>
      <b/>
      <sz val="16"/>
      <name val="方正书宋_GBK"/>
      <family val="7"/>
      <charset val="134"/>
    </font>
    <font>
      <sz val="12"/>
      <name val="仿宋"/>
      <family val="54"/>
      <charset val="134"/>
    </font>
    <font>
      <b/>
      <sz val="18"/>
      <color indexed="54"/>
      <name val="宋体"/>
      <family val="7"/>
      <charset val="134"/>
    </font>
    <font>
      <i/>
      <sz val="11"/>
      <color indexed="23"/>
      <name val="宋体"/>
      <family val="7"/>
      <charset val="134"/>
    </font>
    <font>
      <sz val="11"/>
      <color indexed="9"/>
      <name val="宋体"/>
      <family val="7"/>
      <charset val="134"/>
    </font>
    <font>
      <u/>
      <sz val="11"/>
      <color indexed="20"/>
      <name val="宋体"/>
      <family val="7"/>
      <charset val="134"/>
    </font>
    <font>
      <u/>
      <sz val="11"/>
      <color indexed="12"/>
      <name val="宋体"/>
      <family val="7"/>
      <charset val="134"/>
    </font>
    <font>
      <b/>
      <sz val="15"/>
      <color indexed="54"/>
      <name val="宋体"/>
      <family val="7"/>
      <charset val="134"/>
    </font>
    <font>
      <b/>
      <sz val="11"/>
      <color indexed="54"/>
      <name val="宋体"/>
      <family val="7"/>
      <charset val="134"/>
    </font>
    <font>
      <sz val="11"/>
      <color indexed="62"/>
      <name val="宋体"/>
      <family val="7"/>
      <charset val="134"/>
    </font>
    <font>
      <sz val="11"/>
      <color indexed="10"/>
      <name val="宋体"/>
      <family val="7"/>
      <charset val="134"/>
    </font>
    <font>
      <sz val="11"/>
      <color indexed="8"/>
      <name val="宋体"/>
      <family val="7"/>
      <charset val="134"/>
    </font>
    <font>
      <b/>
      <sz val="13"/>
      <color indexed="54"/>
      <name val="宋体"/>
      <family val="7"/>
      <charset val="134"/>
    </font>
    <font>
      <b/>
      <sz val="11"/>
      <color indexed="63"/>
      <name val="宋体"/>
      <family val="7"/>
      <charset val="134"/>
    </font>
    <font>
      <sz val="11"/>
      <color indexed="19"/>
      <name val="宋体"/>
      <family val="7"/>
      <charset val="134"/>
    </font>
    <font>
      <sz val="11"/>
      <color indexed="53"/>
      <name val="宋体"/>
      <family val="7"/>
      <charset val="134"/>
    </font>
    <font>
      <b/>
      <sz val="11"/>
      <color indexed="53"/>
      <name val="宋体"/>
      <family val="7"/>
      <charset val="134"/>
    </font>
    <font>
      <b/>
      <sz val="11"/>
      <color indexed="9"/>
      <name val="宋体"/>
      <family val="7"/>
      <charset val="134"/>
    </font>
    <font>
      <sz val="11"/>
      <color indexed="16"/>
      <name val="宋体"/>
      <family val="7"/>
      <charset val="134"/>
    </font>
    <font>
      <sz val="11"/>
      <color indexed="17"/>
      <name val="宋体"/>
      <family val="7"/>
      <charset val="134"/>
    </font>
    <font>
      <b/>
      <sz val="11"/>
      <color indexed="8"/>
      <name val="宋体"/>
      <family val="7"/>
      <charset val="134"/>
    </font>
    <font>
      <b/>
      <sz val="16"/>
      <name val="宋体"/>
      <family val="7"/>
      <charset val="134"/>
    </font>
  </fonts>
  <fills count="1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3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4" borderId="9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21" fillId="2" borderId="11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4" fillId="2" borderId="10" applyNumberFormat="0" applyAlignment="0" applyProtection="0">
      <alignment vertical="center"/>
    </xf>
    <xf numFmtId="0" fontId="25" fillId="7" borderId="13" applyNumberFormat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</cellStyleXfs>
  <cellXfs count="4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Border="1" applyAlignment="1">
      <alignment horizontal="right" vertical="center"/>
    </xf>
    <xf numFmtId="0" fontId="3" fillId="0" borderId="0" xfId="0" applyFont="1" applyBorder="1" applyAlignment="1">
      <alignment horizontal="right" vertical="center"/>
    </xf>
    <xf numFmtId="0" fontId="3" fillId="2" borderId="0" xfId="0" applyFont="1" applyFill="1" applyAlignment="1">
      <alignment horizontal="right" vertical="center"/>
    </xf>
    <xf numFmtId="0" fontId="1" fillId="0" borderId="1" xfId="0" applyFont="1" applyBorder="1" applyAlignment="1">
      <alignment horizontal="center" vertical="center" wrapText="1"/>
    </xf>
    <xf numFmtId="177" fontId="1" fillId="0" borderId="2" xfId="0" applyNumberFormat="1" applyFont="1" applyBorder="1" applyAlignment="1">
      <alignment horizontal="center" vertical="center" wrapText="1"/>
    </xf>
    <xf numFmtId="177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77" fontId="4" fillId="0" borderId="3" xfId="0" applyNumberFormat="1" applyFont="1" applyBorder="1" applyAlignment="1">
      <alignment horizontal="center" vertical="center" wrapText="1"/>
    </xf>
    <xf numFmtId="177" fontId="1" fillId="0" borderId="3" xfId="0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176" fontId="1" fillId="2" borderId="1" xfId="0" applyNumberFormat="1" applyFont="1" applyFill="1" applyBorder="1" applyAlignment="1">
      <alignment horizontal="center" vertical="center" wrapText="1"/>
    </xf>
    <xf numFmtId="176" fontId="1" fillId="2" borderId="1" xfId="0" applyNumberFormat="1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49" fontId="0" fillId="2" borderId="1" xfId="0" applyNumberFormat="1" applyFont="1" applyFill="1" applyBorder="1" applyAlignment="1">
      <alignment horizontal="center" vertical="center"/>
    </xf>
    <xf numFmtId="0" fontId="0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176" fontId="0" fillId="2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77" fontId="1" fillId="0" borderId="1" xfId="0" applyNumberFormat="1" applyFont="1" applyBorder="1" applyAlignment="1">
      <alignment horizontal="center" vertical="center"/>
    </xf>
    <xf numFmtId="178" fontId="1" fillId="0" borderId="1" xfId="0" applyNumberFormat="1" applyFont="1" applyBorder="1" applyAlignment="1">
      <alignment horizontal="center" vertical="center"/>
    </xf>
    <xf numFmtId="178" fontId="5" fillId="2" borderId="1" xfId="0" applyNumberFormat="1" applyFont="1" applyFill="1" applyBorder="1" applyAlignment="1">
      <alignment horizontal="center" vertical="center"/>
    </xf>
    <xf numFmtId="178" fontId="0" fillId="2" borderId="1" xfId="0" applyNumberFormat="1" applyFont="1" applyFill="1" applyBorder="1" applyAlignment="1">
      <alignment horizontal="center" vertical="center"/>
    </xf>
    <xf numFmtId="0" fontId="0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千位分隔[0]" xfId="3" builtinId="6"/>
    <cellStyle name="强调文字颜色 4" xfId="4"/>
    <cellStyle name="百分比" xfId="5" builtinId="5"/>
    <cellStyle name="货币[0]" xfId="6" builtinId="7"/>
    <cellStyle name="标题" xfId="7"/>
    <cellStyle name="超链接" xfId="8" builtinId="8"/>
    <cellStyle name="注释" xfId="9"/>
    <cellStyle name="已访问的超链接" xfId="10" builtinId="9"/>
    <cellStyle name="警告文本" xfId="11"/>
    <cellStyle name="标题 4" xfId="12"/>
    <cellStyle name="60% - 强调文字颜色 2" xfId="13"/>
    <cellStyle name="解释性文本" xfId="14"/>
    <cellStyle name="标题 1" xfId="15"/>
    <cellStyle name="标题 2" xfId="16"/>
    <cellStyle name="标题 3" xfId="17"/>
    <cellStyle name="60% - 强调文字颜色 1" xfId="18"/>
    <cellStyle name="输入" xfId="19"/>
    <cellStyle name="20% - 强调文字颜色 3" xfId="20"/>
    <cellStyle name="输出" xfId="21"/>
    <cellStyle name="60% - 强调文字颜色 4" xfId="22"/>
    <cellStyle name="计算" xfId="23"/>
    <cellStyle name="检查单元格" xfId="24"/>
    <cellStyle name="链接单元格" xfId="25"/>
    <cellStyle name="强调文字颜色 2" xfId="26"/>
    <cellStyle name="20% - 强调文字颜色 6" xfId="27"/>
    <cellStyle name="汇总" xfId="28"/>
    <cellStyle name="好" xfId="29"/>
    <cellStyle name="差" xfId="30"/>
    <cellStyle name="40% - 强调文字颜色 3" xfId="31"/>
    <cellStyle name="适中" xfId="32"/>
    <cellStyle name="强调文字颜色 1" xfId="33"/>
    <cellStyle name="20% - 强调文字颜色 5" xfId="34"/>
    <cellStyle name="20% - 强调文字颜色 1" xfId="35"/>
    <cellStyle name="40% - 强调文字颜色 1" xfId="36"/>
    <cellStyle name="20% - 强调文字颜色 2" xfId="37"/>
    <cellStyle name="40% - 强调文字颜色 2" xfId="38"/>
    <cellStyle name="强调文字颜色 3" xfId="39"/>
    <cellStyle name="60% - 强调文字颜色 3" xfId="40"/>
    <cellStyle name="20% - 强调文字颜色 4" xfId="41"/>
    <cellStyle name="40% - 强调文字颜色 4" xfId="42"/>
    <cellStyle name="强调文字颜色 5" xfId="43"/>
    <cellStyle name="40% - 强调文字颜色 5" xfId="44"/>
    <cellStyle name="60% - 强调文字颜色 5" xfId="45"/>
    <cellStyle name="强调文字颜色 6" xfId="46"/>
    <cellStyle name="40% - 强调文字颜色 6" xfId="47"/>
    <cellStyle name="60% - 强调文字颜色 6" xfId="48"/>
  </cellStyles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theme" Target="theme/theme1.xml"/><Relationship Id="rId16" Type="http://schemas.openxmlformats.org/officeDocument/2006/relationships/styles" Target="styles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T10"/>
  <sheetViews>
    <sheetView tabSelected="1" workbookViewId="0">
      <selection activeCell="C15" sqref="C15"/>
    </sheetView>
  </sheetViews>
  <sheetFormatPr defaultColWidth="9" defaultRowHeight="15.6"/>
  <cols>
    <col min="1" max="1" width="7.125" customWidth="1"/>
    <col min="3" max="3" width="19.875" customWidth="1"/>
    <col min="6" max="6" width="10.75" customWidth="1"/>
    <col min="7" max="7" width="12.375" customWidth="1"/>
    <col min="8" max="8" width="10.25" customWidth="1"/>
    <col min="9" max="9" width="9.375" customWidth="1"/>
    <col min="10" max="10" width="10.125" customWidth="1"/>
    <col min="11" max="11" width="10" customWidth="1"/>
    <col min="12" max="12" width="10.375"/>
  </cols>
  <sheetData>
    <row r="1" s="30" customFormat="1" ht="55" customHeight="1" spans="1:12">
      <c r="A1" s="40" t="s">
        <v>0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</row>
    <row r="2" s="30" customFormat="1" ht="21" customHeight="1" spans="1:11">
      <c r="A2" s="3" t="s">
        <v>1</v>
      </c>
      <c r="B2" s="3"/>
      <c r="C2" s="3"/>
      <c r="D2" s="3"/>
      <c r="E2" s="4"/>
      <c r="F2" s="5"/>
      <c r="G2" s="5"/>
      <c r="H2" s="5"/>
      <c r="I2" s="5"/>
      <c r="J2" s="5"/>
      <c r="K2" s="5"/>
    </row>
    <row r="3" s="31" customFormat="1" ht="33" customHeight="1" spans="1:254">
      <c r="A3" s="6" t="s">
        <v>2</v>
      </c>
      <c r="B3" s="6" t="s">
        <v>3</v>
      </c>
      <c r="C3" s="7" t="s">
        <v>4</v>
      </c>
      <c r="D3" s="8" t="s">
        <v>5</v>
      </c>
      <c r="E3" s="9" t="s">
        <v>6</v>
      </c>
      <c r="F3" s="10" t="s">
        <v>7</v>
      </c>
      <c r="G3" s="10"/>
      <c r="H3" s="10"/>
      <c r="I3" s="10"/>
      <c r="J3" s="10"/>
      <c r="K3" s="10"/>
      <c r="L3" s="9" t="s">
        <v>8</v>
      </c>
      <c r="IO3" s="29"/>
      <c r="IP3" s="29"/>
      <c r="IQ3" s="29"/>
      <c r="IR3" s="29"/>
      <c r="IS3" s="29"/>
      <c r="IT3" s="29"/>
    </row>
    <row r="4" s="31" customFormat="1" ht="41" customHeight="1" spans="1:254">
      <c r="A4" s="11"/>
      <c r="B4" s="11"/>
      <c r="C4" s="12"/>
      <c r="D4" s="13"/>
      <c r="E4" s="14"/>
      <c r="F4" s="15" t="s">
        <v>9</v>
      </c>
      <c r="G4" s="16" t="s">
        <v>10</v>
      </c>
      <c r="H4" s="17" t="s">
        <v>11</v>
      </c>
      <c r="I4" s="15" t="s">
        <v>12</v>
      </c>
      <c r="J4" s="15" t="s">
        <v>13</v>
      </c>
      <c r="K4" s="15" t="s">
        <v>14</v>
      </c>
      <c r="L4" s="14"/>
      <c r="IO4" s="29"/>
      <c r="IP4" s="29"/>
      <c r="IQ4" s="29"/>
      <c r="IR4" s="29"/>
      <c r="IS4" s="29"/>
      <c r="IT4" s="29"/>
    </row>
    <row r="5" s="32" customFormat="1" ht="21" customHeight="1" spans="1:12">
      <c r="A5" s="18">
        <v>1</v>
      </c>
      <c r="B5" s="39" t="s">
        <v>15</v>
      </c>
      <c r="C5" s="41" t="s">
        <v>16</v>
      </c>
      <c r="D5" s="20">
        <f>91*7</f>
        <v>637</v>
      </c>
      <c r="E5" s="18">
        <f>2100*7</f>
        <v>14700</v>
      </c>
      <c r="F5" s="22">
        <f>683.68*7</f>
        <v>4785.76</v>
      </c>
      <c r="G5" s="22">
        <f>442.26*7</f>
        <v>3095.82</v>
      </c>
      <c r="H5" s="23">
        <f>9.83*7</f>
        <v>68.81</v>
      </c>
      <c r="I5" s="22">
        <f>21.37*7</f>
        <v>149.59</v>
      </c>
      <c r="J5" s="22">
        <f>12.82*7</f>
        <v>89.74</v>
      </c>
      <c r="K5" s="28">
        <f t="shared" ref="K5:K10" si="0">SUM(F5:J5)</f>
        <v>8189.72</v>
      </c>
      <c r="L5" s="28">
        <f t="shared" ref="L5:L10" si="1">D5+E5+K5</f>
        <v>23526.72</v>
      </c>
    </row>
    <row r="6" s="32" customFormat="1" ht="21" customHeight="1" spans="1:12">
      <c r="A6" s="18">
        <v>2</v>
      </c>
      <c r="B6" s="19" t="s">
        <v>17</v>
      </c>
      <c r="C6" s="41" t="s">
        <v>18</v>
      </c>
      <c r="D6" s="20">
        <f t="shared" ref="D6:D9" si="2">91*12</f>
        <v>1092</v>
      </c>
      <c r="E6" s="18">
        <f t="shared" ref="E6:E9" si="3">2100*12</f>
        <v>25200</v>
      </c>
      <c r="F6" s="22">
        <f>683.68*9+123.84+697.44*3</f>
        <v>8369.28</v>
      </c>
      <c r="G6" s="22">
        <f t="shared" ref="G6:G9" si="4">442.26*12</f>
        <v>5307.12</v>
      </c>
      <c r="H6" s="23">
        <f t="shared" ref="H6:H9" si="5">9.83*12</f>
        <v>117.96</v>
      </c>
      <c r="I6" s="22">
        <f t="shared" ref="I6:I9" si="6">21.37*9+3.87+21.8*3</f>
        <v>261.6</v>
      </c>
      <c r="J6" s="22">
        <f t="shared" ref="J6:J9" si="7">12.82*9+2.34+13.08*3</f>
        <v>156.96</v>
      </c>
      <c r="K6" s="28">
        <f>SUM(F6:J6)</f>
        <v>14212.92</v>
      </c>
      <c r="L6" s="28">
        <f>D6+E6+K6</f>
        <v>40504.92</v>
      </c>
    </row>
    <row r="7" s="32" customFormat="1" ht="21" customHeight="1" spans="1:12">
      <c r="A7" s="18">
        <v>3</v>
      </c>
      <c r="B7" s="19" t="s">
        <v>19</v>
      </c>
      <c r="C7" s="41" t="s">
        <v>20</v>
      </c>
      <c r="D7" s="20">
        <f>91*12</f>
        <v>1092</v>
      </c>
      <c r="E7" s="18">
        <f>2100*12</f>
        <v>25200</v>
      </c>
      <c r="F7" s="22">
        <f t="shared" ref="F6:F9" si="8">683.68*9+123.84+697.44*3</f>
        <v>8369.28</v>
      </c>
      <c r="G7" s="22">
        <f>442.26*12</f>
        <v>5307.12</v>
      </c>
      <c r="H7" s="23">
        <f>9.83*12</f>
        <v>117.96</v>
      </c>
      <c r="I7" s="22">
        <f>21.37*9+3.87+21.8*3</f>
        <v>261.6</v>
      </c>
      <c r="J7" s="22">
        <f>12.82*9+2.34+13.08*3</f>
        <v>156.96</v>
      </c>
      <c r="K7" s="28">
        <f>SUM(F7:J7)</f>
        <v>14212.92</v>
      </c>
      <c r="L7" s="28">
        <f>D7+E7+K7</f>
        <v>40504.92</v>
      </c>
    </row>
    <row r="8" s="32" customFormat="1" ht="21" customHeight="1" spans="1:12">
      <c r="A8" s="18">
        <v>4</v>
      </c>
      <c r="B8" s="19" t="s">
        <v>21</v>
      </c>
      <c r="C8" s="41" t="s">
        <v>22</v>
      </c>
      <c r="D8" s="20">
        <f>91*11</f>
        <v>1001</v>
      </c>
      <c r="E8" s="18">
        <f>2100*11</f>
        <v>23100</v>
      </c>
      <c r="F8" s="22">
        <f>683.68*9+123.84+697.44*2</f>
        <v>7671.84</v>
      </c>
      <c r="G8" s="22">
        <f>442.26*11</f>
        <v>4864.86</v>
      </c>
      <c r="H8" s="23">
        <f>9.83*11</f>
        <v>108.13</v>
      </c>
      <c r="I8" s="22">
        <f>21.37*9+3.87+21.8*2</f>
        <v>239.8</v>
      </c>
      <c r="J8" s="22">
        <f>12.82*9+2.34+13.08*2</f>
        <v>143.88</v>
      </c>
      <c r="K8" s="28">
        <f>SUM(F8:J8)</f>
        <v>13028.51</v>
      </c>
      <c r="L8" s="28">
        <f>D8+E8+K8</f>
        <v>37129.51</v>
      </c>
    </row>
    <row r="9" s="32" customFormat="1" ht="21" customHeight="1" spans="1:12">
      <c r="A9" s="18">
        <v>5</v>
      </c>
      <c r="B9" s="19" t="s">
        <v>23</v>
      </c>
      <c r="C9" s="41" t="s">
        <v>24</v>
      </c>
      <c r="D9" s="20">
        <f>91*12</f>
        <v>1092</v>
      </c>
      <c r="E9" s="18">
        <f>2100*12</f>
        <v>25200</v>
      </c>
      <c r="F9" s="22">
        <f>683.68*9+123.84+697.44*3</f>
        <v>8369.28</v>
      </c>
      <c r="G9" s="22">
        <f>442.26*12</f>
        <v>5307.12</v>
      </c>
      <c r="H9" s="23">
        <f>9.83*12</f>
        <v>117.96</v>
      </c>
      <c r="I9" s="22">
        <f>21.37*9+3.87+21.8*3</f>
        <v>261.6</v>
      </c>
      <c r="J9" s="22">
        <f>12.82*9+2.34+13.08*3</f>
        <v>156.96</v>
      </c>
      <c r="K9" s="28">
        <f>SUM(F9:J9)</f>
        <v>14212.92</v>
      </c>
      <c r="L9" s="28">
        <f>D9+E9+K9</f>
        <v>40504.92</v>
      </c>
    </row>
    <row r="10" s="1" customFormat="1" ht="21" customHeight="1" spans="1:12">
      <c r="A10" s="24" t="s">
        <v>25</v>
      </c>
      <c r="B10" s="24" t="s">
        <v>26</v>
      </c>
      <c r="C10" s="25"/>
      <c r="D10" s="24">
        <f t="shared" ref="D10:J10" si="9">SUM(D5:D9)</f>
        <v>4914</v>
      </c>
      <c r="E10" s="24">
        <f>SUM(E5:E9)</f>
        <v>113400</v>
      </c>
      <c r="F10" s="26">
        <f>SUM(F5:F9)</f>
        <v>37565.44</v>
      </c>
      <c r="G10" s="26">
        <f>SUM(G5:G9)</f>
        <v>23882.04</v>
      </c>
      <c r="H10" s="26">
        <f>SUM(H5:H9)</f>
        <v>530.82</v>
      </c>
      <c r="I10" s="26">
        <f>SUM(I5:I9)</f>
        <v>1174.19</v>
      </c>
      <c r="J10" s="26">
        <f>SUM(J5:J9)</f>
        <v>704.5</v>
      </c>
      <c r="K10" s="26">
        <f>SUM(F10:J10)</f>
        <v>63856.99</v>
      </c>
      <c r="L10" s="26">
        <f>D10+E10+K10</f>
        <v>182170.99</v>
      </c>
    </row>
  </sheetData>
  <mergeCells count="9">
    <mergeCell ref="A1:L1"/>
    <mergeCell ref="A2:K2"/>
    <mergeCell ref="F3:K3"/>
    <mergeCell ref="A3:A4"/>
    <mergeCell ref="B3:B4"/>
    <mergeCell ref="C3:C4"/>
    <mergeCell ref="D3:D4"/>
    <mergeCell ref="E3:E4"/>
    <mergeCell ref="L3:L4"/>
  </mergeCells>
  <pageMargins left="0.393055555555556" right="0.393055555555556" top="1" bottom="1" header="0.5" footer="0.5"/>
  <pageSetup paperSize="9" orientation="portrait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P9"/>
  <sheetViews>
    <sheetView workbookViewId="0">
      <selection activeCell="E21" sqref="E21"/>
    </sheetView>
  </sheetViews>
  <sheetFormatPr defaultColWidth="9" defaultRowHeight="15.6"/>
  <cols>
    <col min="3" max="3" width="24.875" customWidth="1"/>
  </cols>
  <sheetData>
    <row r="1" s="30" customFormat="1" ht="33" customHeight="1" spans="1:11">
      <c r="A1" s="2" t="s">
        <v>40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s="30" customFormat="1" ht="27" customHeight="1" spans="1:11">
      <c r="A2" s="3" t="s">
        <v>1</v>
      </c>
      <c r="B2" s="3"/>
      <c r="C2" s="3"/>
      <c r="D2" s="3"/>
      <c r="E2" s="4"/>
      <c r="F2" s="5"/>
      <c r="G2" s="5"/>
      <c r="H2" s="5"/>
      <c r="I2" s="5"/>
      <c r="J2" s="5"/>
      <c r="K2" s="5"/>
    </row>
    <row r="3" s="31" customFormat="1" ht="33" customHeight="1" spans="1:250">
      <c r="A3" s="6" t="s">
        <v>2</v>
      </c>
      <c r="B3" s="6" t="s">
        <v>3</v>
      </c>
      <c r="C3" s="7" t="s">
        <v>4</v>
      </c>
      <c r="D3" s="8" t="s">
        <v>5</v>
      </c>
      <c r="E3" s="9" t="s">
        <v>6</v>
      </c>
      <c r="F3" s="10" t="s">
        <v>7</v>
      </c>
      <c r="G3" s="10"/>
      <c r="H3" s="10"/>
      <c r="I3" s="10"/>
      <c r="J3" s="10"/>
      <c r="K3" s="10"/>
      <c r="IK3" s="29"/>
      <c r="IL3" s="29"/>
      <c r="IM3" s="29"/>
      <c r="IN3" s="29"/>
      <c r="IO3" s="29"/>
      <c r="IP3" s="29"/>
    </row>
    <row r="4" s="31" customFormat="1" ht="31.2" spans="1:250">
      <c r="A4" s="11"/>
      <c r="B4" s="11"/>
      <c r="C4" s="12"/>
      <c r="D4" s="13"/>
      <c r="E4" s="14"/>
      <c r="F4" s="15" t="s">
        <v>9</v>
      </c>
      <c r="G4" s="16" t="s">
        <v>10</v>
      </c>
      <c r="H4" s="17" t="s">
        <v>11</v>
      </c>
      <c r="I4" s="15" t="s">
        <v>28</v>
      </c>
      <c r="J4" s="15" t="s">
        <v>32</v>
      </c>
      <c r="K4" s="15" t="s">
        <v>30</v>
      </c>
      <c r="IK4" s="29"/>
      <c r="IL4" s="29"/>
      <c r="IM4" s="29"/>
      <c r="IN4" s="29"/>
      <c r="IO4" s="29"/>
      <c r="IP4" s="29"/>
    </row>
    <row r="5" s="32" customFormat="1" ht="21" customHeight="1" spans="1:11">
      <c r="A5" s="18">
        <v>1</v>
      </c>
      <c r="B5" s="19" t="s">
        <v>17</v>
      </c>
      <c r="C5" s="19" t="s">
        <v>18</v>
      </c>
      <c r="D5" s="20">
        <v>91</v>
      </c>
      <c r="E5" s="18">
        <v>2100</v>
      </c>
      <c r="F5" s="22">
        <f t="shared" ref="F5:F8" si="0">4273*0.16</f>
        <v>683.68</v>
      </c>
      <c r="G5" s="22">
        <f t="shared" ref="G5:G8" si="1">4914*0.09</f>
        <v>442.26</v>
      </c>
      <c r="H5" s="23">
        <f t="shared" ref="H5:H8" si="2">4914*0.002</f>
        <v>9.828</v>
      </c>
      <c r="I5" s="28">
        <f t="shared" ref="I5:I8" si="3">4273*0.005</f>
        <v>21.365</v>
      </c>
      <c r="J5" s="28">
        <v>12.82</v>
      </c>
      <c r="K5" s="28">
        <v>1169.96</v>
      </c>
    </row>
    <row r="6" s="32" customFormat="1" ht="21" customHeight="1" spans="1:11">
      <c r="A6" s="18">
        <v>2</v>
      </c>
      <c r="B6" s="19" t="s">
        <v>19</v>
      </c>
      <c r="C6" s="19" t="s">
        <v>20</v>
      </c>
      <c r="D6" s="20">
        <v>91</v>
      </c>
      <c r="E6" s="18">
        <v>2100</v>
      </c>
      <c r="F6" s="22">
        <f>4273*0.16</f>
        <v>683.68</v>
      </c>
      <c r="G6" s="22">
        <f>4914*0.09</f>
        <v>442.26</v>
      </c>
      <c r="H6" s="23">
        <f>4914*0.002</f>
        <v>9.828</v>
      </c>
      <c r="I6" s="28">
        <f>4273*0.005</f>
        <v>21.365</v>
      </c>
      <c r="J6" s="28">
        <v>12.82</v>
      </c>
      <c r="K6" s="28">
        <v>1169.96</v>
      </c>
    </row>
    <row r="7" s="32" customFormat="1" ht="21" customHeight="1" spans="1:11">
      <c r="A7" s="18">
        <v>3</v>
      </c>
      <c r="B7" s="19" t="s">
        <v>21</v>
      </c>
      <c r="C7" s="19" t="s">
        <v>22</v>
      </c>
      <c r="D7" s="20">
        <v>91</v>
      </c>
      <c r="E7" s="18">
        <v>2100</v>
      </c>
      <c r="F7" s="22">
        <f>4273*0.16</f>
        <v>683.68</v>
      </c>
      <c r="G7" s="22">
        <f>4914*0.09</f>
        <v>442.26</v>
      </c>
      <c r="H7" s="23">
        <f>4914*0.002</f>
        <v>9.828</v>
      </c>
      <c r="I7" s="28">
        <f>4273*0.005</f>
        <v>21.365</v>
      </c>
      <c r="J7" s="28">
        <v>12.82</v>
      </c>
      <c r="K7" s="28">
        <v>1169.96</v>
      </c>
    </row>
    <row r="8" s="32" customFormat="1" ht="21" customHeight="1" spans="1:11">
      <c r="A8" s="18">
        <v>4</v>
      </c>
      <c r="B8" s="19" t="s">
        <v>23</v>
      </c>
      <c r="C8" s="19" t="s">
        <v>24</v>
      </c>
      <c r="D8" s="20">
        <v>91</v>
      </c>
      <c r="E8" s="18">
        <v>2100</v>
      </c>
      <c r="F8" s="22">
        <f>4273*0.16</f>
        <v>683.68</v>
      </c>
      <c r="G8" s="22">
        <f>4914*0.09</f>
        <v>442.26</v>
      </c>
      <c r="H8" s="23">
        <f>4914*0.002</f>
        <v>9.828</v>
      </c>
      <c r="I8" s="28">
        <f>4273*0.005</f>
        <v>21.365</v>
      </c>
      <c r="J8" s="28">
        <v>12.82</v>
      </c>
      <c r="K8" s="28">
        <v>1169.96</v>
      </c>
    </row>
    <row r="9" s="1" customFormat="1" ht="21" customHeight="1" spans="1:11">
      <c r="A9" s="24" t="s">
        <v>25</v>
      </c>
      <c r="B9" s="24" t="s">
        <v>39</v>
      </c>
      <c r="C9" s="25"/>
      <c r="D9" s="24">
        <f t="shared" ref="D9:G9" si="4">SUM(D5:D8)</f>
        <v>364</v>
      </c>
      <c r="E9" s="24">
        <f>SUM(E5:E8)</f>
        <v>8400</v>
      </c>
      <c r="F9" s="26">
        <f>SUM(F5:F8)</f>
        <v>2734.72</v>
      </c>
      <c r="G9" s="26">
        <f>SUM(G5:G8)</f>
        <v>1769.04</v>
      </c>
      <c r="H9" s="26">
        <v>39.32</v>
      </c>
      <c r="I9" s="26">
        <v>85.48</v>
      </c>
      <c r="J9" s="26">
        <f>SUM(J5:J8)</f>
        <v>51.28</v>
      </c>
      <c r="K9" s="26">
        <f>SUM(F9:J9)</f>
        <v>4679.84</v>
      </c>
    </row>
  </sheetData>
  <mergeCells count="8">
    <mergeCell ref="A1:K1"/>
    <mergeCell ref="A2:K2"/>
    <mergeCell ref="F3:K3"/>
    <mergeCell ref="A3:A4"/>
    <mergeCell ref="B3:B4"/>
    <mergeCell ref="C3:C4"/>
    <mergeCell ref="D3:D4"/>
    <mergeCell ref="E3:E4"/>
  </mergeCells>
  <pageMargins left="0.75" right="0.75" top="1" bottom="1" header="0.5" footer="0.5"/>
  <pageSetup paperSize="9" orientation="portrait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N9"/>
  <sheetViews>
    <sheetView workbookViewId="0">
      <selection activeCell="G16" sqref="G16"/>
    </sheetView>
  </sheetViews>
  <sheetFormatPr defaultColWidth="9" defaultRowHeight="15.6"/>
  <cols>
    <col min="3" max="3" width="26.125" customWidth="1"/>
    <col min="4" max="5" width="9" customWidth="1"/>
    <col min="6" max="6" width="13.125" customWidth="1"/>
    <col min="7" max="7" width="13.75" customWidth="1"/>
    <col min="8" max="8" width="14.25" customWidth="1"/>
    <col min="9" max="9" width="14.75" customWidth="1"/>
  </cols>
  <sheetData>
    <row r="1" s="30" customFormat="1" ht="33" customHeight="1" spans="1:9">
      <c r="A1" s="33" t="s">
        <v>41</v>
      </c>
      <c r="B1" s="2"/>
      <c r="C1" s="2"/>
      <c r="D1" s="2"/>
      <c r="E1" s="2"/>
      <c r="F1" s="2"/>
      <c r="G1" s="2"/>
      <c r="H1" s="2"/>
      <c r="I1" s="2"/>
    </row>
    <row r="2" s="30" customFormat="1" ht="27" customHeight="1" spans="1:9">
      <c r="A2" s="3" t="s">
        <v>1</v>
      </c>
      <c r="B2" s="3"/>
      <c r="C2" s="3"/>
      <c r="D2" s="3"/>
      <c r="E2" s="4"/>
      <c r="F2" s="5"/>
      <c r="G2" s="5"/>
      <c r="H2" s="5"/>
      <c r="I2" s="5"/>
    </row>
    <row r="3" s="31" customFormat="1" ht="33" customHeight="1" spans="1:248">
      <c r="A3" s="6" t="s">
        <v>2</v>
      </c>
      <c r="B3" s="6" t="s">
        <v>3</v>
      </c>
      <c r="C3" s="7" t="s">
        <v>4</v>
      </c>
      <c r="D3" s="34" t="s">
        <v>7</v>
      </c>
      <c r="E3" s="35"/>
      <c r="F3" s="35"/>
      <c r="G3" s="35"/>
      <c r="H3" s="35"/>
      <c r="I3" s="38"/>
      <c r="II3" s="29"/>
      <c r="IJ3" s="29"/>
      <c r="IK3" s="29"/>
      <c r="IL3" s="29"/>
      <c r="IM3" s="29"/>
      <c r="IN3" s="29"/>
    </row>
    <row r="4" s="31" customFormat="1" ht="34" customHeight="1" spans="1:248">
      <c r="A4" s="11"/>
      <c r="B4" s="11"/>
      <c r="C4" s="12"/>
      <c r="D4" s="36" t="s">
        <v>42</v>
      </c>
      <c r="E4" s="36" t="s">
        <v>43</v>
      </c>
      <c r="F4" s="15" t="s">
        <v>9</v>
      </c>
      <c r="G4" s="15" t="s">
        <v>12</v>
      </c>
      <c r="H4" s="15" t="s">
        <v>44</v>
      </c>
      <c r="I4" s="15" t="s">
        <v>45</v>
      </c>
      <c r="II4" s="29"/>
      <c r="IJ4" s="29"/>
      <c r="IK4" s="29"/>
      <c r="IL4" s="29"/>
      <c r="IM4" s="29"/>
      <c r="IN4" s="29"/>
    </row>
    <row r="5" s="32" customFormat="1" ht="21" customHeight="1" spans="1:9">
      <c r="A5" s="18">
        <v>1</v>
      </c>
      <c r="B5" s="19" t="s">
        <v>17</v>
      </c>
      <c r="C5" s="19" t="s">
        <v>18</v>
      </c>
      <c r="D5" s="37">
        <v>86</v>
      </c>
      <c r="E5" s="37">
        <v>9</v>
      </c>
      <c r="F5" s="22">
        <v>123.84</v>
      </c>
      <c r="G5" s="28">
        <v>3.87</v>
      </c>
      <c r="H5" s="28">
        <v>2.34</v>
      </c>
      <c r="I5" s="28">
        <v>1169.96</v>
      </c>
    </row>
    <row r="6" s="32" customFormat="1" ht="21" customHeight="1" spans="1:9">
      <c r="A6" s="18">
        <v>2</v>
      </c>
      <c r="B6" s="19" t="s">
        <v>19</v>
      </c>
      <c r="C6" s="19" t="s">
        <v>20</v>
      </c>
      <c r="D6" s="37">
        <v>86</v>
      </c>
      <c r="E6" s="37">
        <v>9</v>
      </c>
      <c r="F6" s="22">
        <v>123.84</v>
      </c>
      <c r="G6" s="28">
        <v>3.87</v>
      </c>
      <c r="H6" s="28">
        <v>2.34</v>
      </c>
      <c r="I6" s="28">
        <v>1169.96</v>
      </c>
    </row>
    <row r="7" s="32" customFormat="1" ht="21" customHeight="1" spans="1:9">
      <c r="A7" s="18">
        <v>3</v>
      </c>
      <c r="B7" s="19" t="s">
        <v>21</v>
      </c>
      <c r="C7" s="19" t="s">
        <v>22</v>
      </c>
      <c r="D7" s="37">
        <v>86</v>
      </c>
      <c r="E7" s="37">
        <v>9</v>
      </c>
      <c r="F7" s="22">
        <v>123.84</v>
      </c>
      <c r="G7" s="28">
        <v>3.87</v>
      </c>
      <c r="H7" s="28">
        <v>2.34</v>
      </c>
      <c r="I7" s="28">
        <v>1169.96</v>
      </c>
    </row>
    <row r="8" s="32" customFormat="1" ht="21" customHeight="1" spans="1:9">
      <c r="A8" s="18">
        <v>4</v>
      </c>
      <c r="B8" s="19" t="s">
        <v>23</v>
      </c>
      <c r="C8" s="19" t="s">
        <v>24</v>
      </c>
      <c r="D8" s="37">
        <v>86</v>
      </c>
      <c r="E8" s="37">
        <v>9</v>
      </c>
      <c r="F8" s="22">
        <v>123.84</v>
      </c>
      <c r="G8" s="28">
        <v>3.87</v>
      </c>
      <c r="H8" s="28">
        <v>2.34</v>
      </c>
      <c r="I8" s="28">
        <v>1169.96</v>
      </c>
    </row>
    <row r="9" s="1" customFormat="1" ht="21" customHeight="1" spans="1:9">
      <c r="A9" s="24" t="s">
        <v>25</v>
      </c>
      <c r="B9" s="24" t="s">
        <v>39</v>
      </c>
      <c r="C9" s="25"/>
      <c r="D9" s="24">
        <f t="shared" ref="D9:H9" si="0">SUM(D5:D8)</f>
        <v>344</v>
      </c>
      <c r="E9" s="24">
        <f>SUM(E5:E8)</f>
        <v>36</v>
      </c>
      <c r="F9" s="26">
        <f>SUM(F5:F8)</f>
        <v>495.36</v>
      </c>
      <c r="G9" s="26">
        <f>SUM(G5:G8)</f>
        <v>15.48</v>
      </c>
      <c r="H9" s="26">
        <f>SUM(H5:H8)</f>
        <v>9.36</v>
      </c>
      <c r="I9" s="26">
        <f>SUM(F9:H9)</f>
        <v>520.2</v>
      </c>
    </row>
  </sheetData>
  <mergeCells count="6">
    <mergeCell ref="A1:I1"/>
    <mergeCell ref="A2:I2"/>
    <mergeCell ref="D3:I3"/>
    <mergeCell ref="A3:A4"/>
    <mergeCell ref="B3:B4"/>
    <mergeCell ref="C3:C4"/>
  </mergeCells>
  <pageMargins left="0.75" right="0.75" top="1" bottom="1" header="0.5" footer="0.5"/>
  <pageSetup paperSize="9" orientation="portrait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P9"/>
  <sheetViews>
    <sheetView workbookViewId="0">
      <selection activeCell="G14" sqref="G14"/>
    </sheetView>
  </sheetViews>
  <sheetFormatPr defaultColWidth="9" defaultRowHeight="15.6"/>
  <cols>
    <col min="3" max="3" width="24.25" customWidth="1"/>
    <col min="14" max="14" width="9.375"/>
  </cols>
  <sheetData>
    <row r="1" s="30" customFormat="1" ht="33" customHeight="1" spans="1:11">
      <c r="A1" s="2" t="s">
        <v>46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s="30" customFormat="1" ht="27" customHeight="1" spans="1:11">
      <c r="A2" s="3" t="s">
        <v>1</v>
      </c>
      <c r="B2" s="3"/>
      <c r="C2" s="3"/>
      <c r="D2" s="3"/>
      <c r="E2" s="4"/>
      <c r="F2" s="5"/>
      <c r="G2" s="5"/>
      <c r="H2" s="5"/>
      <c r="I2" s="5"/>
      <c r="J2" s="5"/>
      <c r="K2" s="5"/>
    </row>
    <row r="3" s="31" customFormat="1" ht="33" customHeight="1" spans="1:250">
      <c r="A3" s="6" t="s">
        <v>2</v>
      </c>
      <c r="B3" s="6" t="s">
        <v>3</v>
      </c>
      <c r="C3" s="7" t="s">
        <v>4</v>
      </c>
      <c r="D3" s="8" t="s">
        <v>5</v>
      </c>
      <c r="E3" s="9" t="s">
        <v>6</v>
      </c>
      <c r="F3" s="10" t="s">
        <v>7</v>
      </c>
      <c r="G3" s="10"/>
      <c r="H3" s="10"/>
      <c r="I3" s="10"/>
      <c r="J3" s="10"/>
      <c r="K3" s="10"/>
      <c r="IK3" s="29"/>
      <c r="IL3" s="29"/>
      <c r="IM3" s="29"/>
      <c r="IN3" s="29"/>
      <c r="IO3" s="29"/>
      <c r="IP3" s="29"/>
    </row>
    <row r="4" s="31" customFormat="1" ht="31.2" spans="1:250">
      <c r="A4" s="11"/>
      <c r="B4" s="11"/>
      <c r="C4" s="12"/>
      <c r="D4" s="13"/>
      <c r="E4" s="14"/>
      <c r="F4" s="15" t="s">
        <v>9</v>
      </c>
      <c r="G4" s="16" t="s">
        <v>10</v>
      </c>
      <c r="H4" s="17" t="s">
        <v>11</v>
      </c>
      <c r="I4" s="15" t="s">
        <v>28</v>
      </c>
      <c r="J4" s="15" t="s">
        <v>32</v>
      </c>
      <c r="K4" s="15" t="s">
        <v>30</v>
      </c>
      <c r="IK4" s="29"/>
      <c r="IL4" s="29"/>
      <c r="IM4" s="29"/>
      <c r="IN4" s="29"/>
      <c r="IO4" s="29"/>
      <c r="IP4" s="29"/>
    </row>
    <row r="5" s="32" customFormat="1" ht="21" customHeight="1" spans="1:11">
      <c r="A5" s="18">
        <v>1</v>
      </c>
      <c r="B5" s="19" t="s">
        <v>17</v>
      </c>
      <c r="C5" s="19" t="s">
        <v>18</v>
      </c>
      <c r="D5" s="20">
        <v>91</v>
      </c>
      <c r="E5" s="18">
        <v>2100</v>
      </c>
      <c r="F5" s="21">
        <f t="shared" ref="F5:F8" si="0">4359*0.16</f>
        <v>697.44</v>
      </c>
      <c r="G5" s="22">
        <f t="shared" ref="G5:G8" si="1">4914*0.09</f>
        <v>442.26</v>
      </c>
      <c r="H5" s="23">
        <f t="shared" ref="H5:H8" si="2">4914*0.002</f>
        <v>9.828</v>
      </c>
      <c r="I5" s="27">
        <f t="shared" ref="I5:I8" si="3">4359*0.005</f>
        <v>21.795</v>
      </c>
      <c r="J5" s="27">
        <f t="shared" ref="J5:J8" si="4">4359*0.003</f>
        <v>13.077</v>
      </c>
      <c r="K5" s="28">
        <f t="shared" ref="K5:K9" si="5">SUM(F5:J5)</f>
        <v>1184.4</v>
      </c>
    </row>
    <row r="6" s="32" customFormat="1" ht="21" customHeight="1" spans="1:11">
      <c r="A6" s="18">
        <v>2</v>
      </c>
      <c r="B6" s="19" t="s">
        <v>19</v>
      </c>
      <c r="C6" s="19" t="s">
        <v>20</v>
      </c>
      <c r="D6" s="20">
        <v>91</v>
      </c>
      <c r="E6" s="18">
        <v>2100</v>
      </c>
      <c r="F6" s="21">
        <f>4359*0.16</f>
        <v>697.44</v>
      </c>
      <c r="G6" s="22">
        <f>4914*0.09</f>
        <v>442.26</v>
      </c>
      <c r="H6" s="23">
        <f>4914*0.002</f>
        <v>9.828</v>
      </c>
      <c r="I6" s="27">
        <f>4359*0.005</f>
        <v>21.795</v>
      </c>
      <c r="J6" s="27">
        <f>4359*0.003</f>
        <v>13.077</v>
      </c>
      <c r="K6" s="28">
        <f>SUM(F6:J6)</f>
        <v>1184.4</v>
      </c>
    </row>
    <row r="7" s="32" customFormat="1" ht="21" customHeight="1" spans="1:11">
      <c r="A7" s="18">
        <v>3</v>
      </c>
      <c r="B7" s="19" t="s">
        <v>21</v>
      </c>
      <c r="C7" s="19" t="s">
        <v>22</v>
      </c>
      <c r="D7" s="20">
        <v>91</v>
      </c>
      <c r="E7" s="18">
        <v>2100</v>
      </c>
      <c r="F7" s="21">
        <f>4359*0.16</f>
        <v>697.44</v>
      </c>
      <c r="G7" s="22">
        <f>4914*0.09</f>
        <v>442.26</v>
      </c>
      <c r="H7" s="23">
        <f>4914*0.002</f>
        <v>9.828</v>
      </c>
      <c r="I7" s="27">
        <f>4359*0.005</f>
        <v>21.795</v>
      </c>
      <c r="J7" s="27">
        <f>4359*0.003</f>
        <v>13.077</v>
      </c>
      <c r="K7" s="28">
        <f>SUM(F7:J7)</f>
        <v>1184.4</v>
      </c>
    </row>
    <row r="8" s="32" customFormat="1" ht="21" customHeight="1" spans="1:11">
      <c r="A8" s="18">
        <v>4</v>
      </c>
      <c r="B8" s="19" t="s">
        <v>23</v>
      </c>
      <c r="C8" s="19" t="s">
        <v>24</v>
      </c>
      <c r="D8" s="20">
        <v>91</v>
      </c>
      <c r="E8" s="18">
        <v>2100</v>
      </c>
      <c r="F8" s="21">
        <f>4359*0.16</f>
        <v>697.44</v>
      </c>
      <c r="G8" s="22">
        <f>4914*0.09</f>
        <v>442.26</v>
      </c>
      <c r="H8" s="23">
        <f>4914*0.002</f>
        <v>9.828</v>
      </c>
      <c r="I8" s="27">
        <f>4359*0.005</f>
        <v>21.795</v>
      </c>
      <c r="J8" s="27">
        <f>4359*0.003</f>
        <v>13.077</v>
      </c>
      <c r="K8" s="28">
        <f>SUM(F8:J8)</f>
        <v>1184.4</v>
      </c>
    </row>
    <row r="9" s="1" customFormat="1" ht="21" customHeight="1" spans="1:11">
      <c r="A9" s="24" t="s">
        <v>25</v>
      </c>
      <c r="B9" s="24" t="s">
        <v>39</v>
      </c>
      <c r="C9" s="25"/>
      <c r="D9" s="24">
        <f t="shared" ref="D9:G9" si="6">SUM(D5:D8)</f>
        <v>364</v>
      </c>
      <c r="E9" s="24">
        <f>SUM(E5:E8)</f>
        <v>8400</v>
      </c>
      <c r="F9" s="26">
        <f>SUM(F5:F8)</f>
        <v>2789.76</v>
      </c>
      <c r="G9" s="26">
        <f>SUM(G5:G8)</f>
        <v>1769.04</v>
      </c>
      <c r="H9" s="26">
        <v>39.32</v>
      </c>
      <c r="I9" s="26">
        <v>87.2</v>
      </c>
      <c r="J9" s="26">
        <v>52.32</v>
      </c>
      <c r="K9" s="26">
        <f>SUM(F9:J9)</f>
        <v>4737.64</v>
      </c>
    </row>
  </sheetData>
  <mergeCells count="8">
    <mergeCell ref="A1:K1"/>
    <mergeCell ref="A2:K2"/>
    <mergeCell ref="F3:K3"/>
    <mergeCell ref="A3:A4"/>
    <mergeCell ref="B3:B4"/>
    <mergeCell ref="C3:C4"/>
    <mergeCell ref="D3:D4"/>
    <mergeCell ref="E3:E4"/>
  </mergeCells>
  <pageMargins left="0.75" right="0.75" top="1" bottom="1" header="0.5" footer="0.5"/>
  <pageSetup paperSize="9" orientation="portrait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P9"/>
  <sheetViews>
    <sheetView workbookViewId="0">
      <selection activeCell="F16" sqref="F16"/>
    </sheetView>
  </sheetViews>
  <sheetFormatPr defaultColWidth="9" defaultRowHeight="15.6"/>
  <cols>
    <col min="3" max="3" width="24" customWidth="1"/>
  </cols>
  <sheetData>
    <row r="1" ht="33" customHeight="1" spans="1:11">
      <c r="A1" s="2" t="s">
        <v>47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27" customHeight="1" spans="1:11">
      <c r="A2" s="3" t="s">
        <v>1</v>
      </c>
      <c r="B2" s="3"/>
      <c r="C2" s="3"/>
      <c r="D2" s="3"/>
      <c r="E2" s="4"/>
      <c r="F2" s="5"/>
      <c r="G2" s="5"/>
      <c r="H2" s="5"/>
      <c r="I2" s="5"/>
      <c r="J2" s="5"/>
      <c r="K2" s="5"/>
    </row>
    <row r="3" ht="33" customHeight="1" spans="1:250">
      <c r="A3" s="6" t="s">
        <v>2</v>
      </c>
      <c r="B3" s="6" t="s">
        <v>3</v>
      </c>
      <c r="C3" s="7" t="s">
        <v>4</v>
      </c>
      <c r="D3" s="8" t="s">
        <v>5</v>
      </c>
      <c r="E3" s="9" t="s">
        <v>6</v>
      </c>
      <c r="F3" s="10" t="s">
        <v>7</v>
      </c>
      <c r="G3" s="10"/>
      <c r="H3" s="10"/>
      <c r="I3" s="10"/>
      <c r="J3" s="10"/>
      <c r="K3" s="10"/>
      <c r="IK3" s="29"/>
      <c r="IL3" s="29"/>
      <c r="IM3" s="29"/>
      <c r="IN3" s="29"/>
      <c r="IO3" s="29"/>
      <c r="IP3" s="29"/>
    </row>
    <row r="4" ht="31.2" spans="1:250">
      <c r="A4" s="11"/>
      <c r="B4" s="11"/>
      <c r="C4" s="12"/>
      <c r="D4" s="13"/>
      <c r="E4" s="14"/>
      <c r="F4" s="15" t="s">
        <v>9</v>
      </c>
      <c r="G4" s="16" t="s">
        <v>10</v>
      </c>
      <c r="H4" s="17" t="s">
        <v>11</v>
      </c>
      <c r="I4" s="15" t="s">
        <v>28</v>
      </c>
      <c r="J4" s="15" t="s">
        <v>32</v>
      </c>
      <c r="K4" s="15" t="s">
        <v>30</v>
      </c>
      <c r="IK4" s="29"/>
      <c r="IL4" s="29"/>
      <c r="IM4" s="29"/>
      <c r="IN4" s="29"/>
      <c r="IO4" s="29"/>
      <c r="IP4" s="29"/>
    </row>
    <row r="5" ht="21" customHeight="1" spans="1:11">
      <c r="A5" s="18">
        <v>1</v>
      </c>
      <c r="B5" s="19" t="s">
        <v>17</v>
      </c>
      <c r="C5" s="19" t="s">
        <v>18</v>
      </c>
      <c r="D5" s="20">
        <v>91</v>
      </c>
      <c r="E5" s="18">
        <v>2100</v>
      </c>
      <c r="F5" s="21">
        <f t="shared" ref="F5:F8" si="0">4359*0.16</f>
        <v>697.44</v>
      </c>
      <c r="G5" s="22">
        <f t="shared" ref="G5:G8" si="1">4914*0.09</f>
        <v>442.26</v>
      </c>
      <c r="H5" s="23">
        <f t="shared" ref="H5:H8" si="2">4914*0.002</f>
        <v>9.828</v>
      </c>
      <c r="I5" s="27">
        <f t="shared" ref="I5:I8" si="3">4359*0.005</f>
        <v>21.795</v>
      </c>
      <c r="J5" s="27">
        <f t="shared" ref="J5:J8" si="4">4359*0.003</f>
        <v>13.077</v>
      </c>
      <c r="K5" s="28">
        <f t="shared" ref="K5:K9" si="5">SUM(F5:J5)</f>
        <v>1184.4</v>
      </c>
    </row>
    <row r="6" ht="21" customHeight="1" spans="1:11">
      <c r="A6" s="18">
        <v>2</v>
      </c>
      <c r="B6" s="19" t="s">
        <v>19</v>
      </c>
      <c r="C6" s="19" t="s">
        <v>20</v>
      </c>
      <c r="D6" s="20">
        <v>91</v>
      </c>
      <c r="E6" s="18">
        <v>2100</v>
      </c>
      <c r="F6" s="21">
        <f>4359*0.16</f>
        <v>697.44</v>
      </c>
      <c r="G6" s="22">
        <f>4914*0.09</f>
        <v>442.26</v>
      </c>
      <c r="H6" s="23">
        <f>4914*0.002</f>
        <v>9.828</v>
      </c>
      <c r="I6" s="27">
        <f>4359*0.005</f>
        <v>21.795</v>
      </c>
      <c r="J6" s="27">
        <f>4359*0.003</f>
        <v>13.077</v>
      </c>
      <c r="K6" s="28">
        <f>SUM(F6:J6)</f>
        <v>1184.4</v>
      </c>
    </row>
    <row r="7" ht="21" customHeight="1" spans="1:11">
      <c r="A7" s="18">
        <v>3</v>
      </c>
      <c r="B7" s="19" t="s">
        <v>21</v>
      </c>
      <c r="C7" s="19" t="s">
        <v>22</v>
      </c>
      <c r="D7" s="20">
        <v>91</v>
      </c>
      <c r="E7" s="18">
        <v>2100</v>
      </c>
      <c r="F7" s="21">
        <f>4359*0.16</f>
        <v>697.44</v>
      </c>
      <c r="G7" s="22">
        <f>4914*0.09</f>
        <v>442.26</v>
      </c>
      <c r="H7" s="23">
        <f>4914*0.002</f>
        <v>9.828</v>
      </c>
      <c r="I7" s="27">
        <f>4359*0.005</f>
        <v>21.795</v>
      </c>
      <c r="J7" s="27">
        <f>4359*0.003</f>
        <v>13.077</v>
      </c>
      <c r="K7" s="28">
        <f>SUM(F7:J7)</f>
        <v>1184.4</v>
      </c>
    </row>
    <row r="8" ht="21" customHeight="1" spans="1:11">
      <c r="A8" s="18">
        <v>4</v>
      </c>
      <c r="B8" s="19" t="s">
        <v>23</v>
      </c>
      <c r="C8" s="19" t="s">
        <v>24</v>
      </c>
      <c r="D8" s="20">
        <v>91</v>
      </c>
      <c r="E8" s="18">
        <v>2100</v>
      </c>
      <c r="F8" s="21">
        <f>4359*0.16</f>
        <v>697.44</v>
      </c>
      <c r="G8" s="22">
        <f>4914*0.09</f>
        <v>442.26</v>
      </c>
      <c r="H8" s="23">
        <f>4914*0.002</f>
        <v>9.828</v>
      </c>
      <c r="I8" s="27">
        <f>4359*0.005</f>
        <v>21.795</v>
      </c>
      <c r="J8" s="27">
        <f>4359*0.003</f>
        <v>13.077</v>
      </c>
      <c r="K8" s="28">
        <f>SUM(F8:J8)</f>
        <v>1184.4</v>
      </c>
    </row>
    <row r="9" s="1" customFormat="1" ht="21" customHeight="1" spans="1:11">
      <c r="A9" s="24" t="s">
        <v>25</v>
      </c>
      <c r="B9" s="24" t="s">
        <v>39</v>
      </c>
      <c r="C9" s="25"/>
      <c r="D9" s="24">
        <f t="shared" ref="D9:G9" si="6">SUM(D5:D8)</f>
        <v>364</v>
      </c>
      <c r="E9" s="24">
        <f>SUM(E5:E8)</f>
        <v>8400</v>
      </c>
      <c r="F9" s="26">
        <f>SUM(F5:F8)</f>
        <v>2789.76</v>
      </c>
      <c r="G9" s="26">
        <f>SUM(G5:G8)</f>
        <v>1769.04</v>
      </c>
      <c r="H9" s="26">
        <v>39.32</v>
      </c>
      <c r="I9" s="26">
        <v>87.2</v>
      </c>
      <c r="J9" s="26">
        <v>52.32</v>
      </c>
      <c r="K9" s="26">
        <f>SUM(F9:J9)</f>
        <v>4737.64</v>
      </c>
    </row>
  </sheetData>
  <mergeCells count="8">
    <mergeCell ref="A1:K1"/>
    <mergeCell ref="A2:K2"/>
    <mergeCell ref="F3:K3"/>
    <mergeCell ref="A3:A4"/>
    <mergeCell ref="B3:B4"/>
    <mergeCell ref="C3:C4"/>
    <mergeCell ref="D3:D4"/>
    <mergeCell ref="E3:E4"/>
  </mergeCells>
  <pageMargins left="0.75" right="0.75" top="1" bottom="1" header="0.5" footer="0.5"/>
  <pageSetup paperSize="9" orientation="portrait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2:IO9"/>
  <sheetViews>
    <sheetView workbookViewId="0">
      <selection activeCell="H18" sqref="H18"/>
    </sheetView>
  </sheetViews>
  <sheetFormatPr defaultColWidth="9" defaultRowHeight="15.6"/>
  <cols>
    <col min="3" max="3" width="26.75" customWidth="1"/>
  </cols>
  <sheetData>
    <row r="2" ht="33" customHeight="1" spans="1:11">
      <c r="A2" s="2" t="s">
        <v>48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ht="27" customHeight="1" spans="1:11">
      <c r="A3" s="3" t="s">
        <v>1</v>
      </c>
      <c r="B3" s="3"/>
      <c r="C3" s="3"/>
      <c r="D3" s="3"/>
      <c r="E3" s="4"/>
      <c r="F3" s="5"/>
      <c r="G3" s="5"/>
      <c r="H3" s="5"/>
      <c r="I3" s="5"/>
      <c r="J3" s="5"/>
      <c r="K3" s="5"/>
    </row>
    <row r="4" ht="33" customHeight="1" spans="1:249">
      <c r="A4" s="6" t="s">
        <v>2</v>
      </c>
      <c r="B4" s="6" t="s">
        <v>3</v>
      </c>
      <c r="C4" s="7" t="s">
        <v>4</v>
      </c>
      <c r="D4" s="8" t="s">
        <v>5</v>
      </c>
      <c r="E4" s="9" t="s">
        <v>6</v>
      </c>
      <c r="F4" s="10" t="s">
        <v>7</v>
      </c>
      <c r="G4" s="10"/>
      <c r="H4" s="10"/>
      <c r="I4" s="10"/>
      <c r="J4" s="10"/>
      <c r="K4" s="10"/>
      <c r="IJ4" s="29"/>
      <c r="IK4" s="29"/>
      <c r="IL4" s="29"/>
      <c r="IM4" s="29"/>
      <c r="IN4" s="29"/>
      <c r="IO4" s="29"/>
    </row>
    <row r="5" ht="31.2" spans="1:249">
      <c r="A5" s="11"/>
      <c r="B5" s="11"/>
      <c r="C5" s="12"/>
      <c r="D5" s="13"/>
      <c r="E5" s="14"/>
      <c r="F5" s="15" t="s">
        <v>9</v>
      </c>
      <c r="G5" s="16" t="s">
        <v>10</v>
      </c>
      <c r="H5" s="17" t="s">
        <v>11</v>
      </c>
      <c r="I5" s="15" t="s">
        <v>28</v>
      </c>
      <c r="J5" s="15" t="s">
        <v>32</v>
      </c>
      <c r="K5" s="15" t="s">
        <v>30</v>
      </c>
      <c r="IJ5" s="29"/>
      <c r="IK5" s="29"/>
      <c r="IL5" s="29"/>
      <c r="IM5" s="29"/>
      <c r="IN5" s="29"/>
      <c r="IO5" s="29"/>
    </row>
    <row r="6" ht="21" customHeight="1" spans="1:11">
      <c r="A6" s="18">
        <v>1</v>
      </c>
      <c r="B6" s="19" t="s">
        <v>17</v>
      </c>
      <c r="C6" s="19" t="s">
        <v>18</v>
      </c>
      <c r="D6" s="20">
        <v>91</v>
      </c>
      <c r="E6" s="18">
        <v>2100</v>
      </c>
      <c r="F6" s="21">
        <f t="shared" ref="F6:F8" si="0">4359*0.16</f>
        <v>697.44</v>
      </c>
      <c r="G6" s="22">
        <f t="shared" ref="G6:G8" si="1">4914*0.09</f>
        <v>442.26</v>
      </c>
      <c r="H6" s="23">
        <f t="shared" ref="H6:H8" si="2">4914*0.002</f>
        <v>9.828</v>
      </c>
      <c r="I6" s="27">
        <f t="shared" ref="I6:I8" si="3">4359*0.005</f>
        <v>21.795</v>
      </c>
      <c r="J6" s="27">
        <f t="shared" ref="J6:J8" si="4">4359*0.003</f>
        <v>13.077</v>
      </c>
      <c r="K6" s="28">
        <f t="shared" ref="K6:K9" si="5">SUM(F6:J6)</f>
        <v>1184.4</v>
      </c>
    </row>
    <row r="7" ht="21" customHeight="1" spans="1:11">
      <c r="A7" s="18">
        <v>2</v>
      </c>
      <c r="B7" s="19" t="s">
        <v>19</v>
      </c>
      <c r="C7" s="19" t="s">
        <v>20</v>
      </c>
      <c r="D7" s="20">
        <v>91</v>
      </c>
      <c r="E7" s="18">
        <v>2100</v>
      </c>
      <c r="F7" s="21">
        <f>4359*0.16</f>
        <v>697.44</v>
      </c>
      <c r="G7" s="22">
        <f>4914*0.09</f>
        <v>442.26</v>
      </c>
      <c r="H7" s="23">
        <f>4914*0.002</f>
        <v>9.828</v>
      </c>
      <c r="I7" s="27">
        <f>4359*0.005</f>
        <v>21.795</v>
      </c>
      <c r="J7" s="27">
        <f>4359*0.003</f>
        <v>13.077</v>
      </c>
      <c r="K7" s="28">
        <f>SUM(F7:J7)</f>
        <v>1184.4</v>
      </c>
    </row>
    <row r="8" ht="21" customHeight="1" spans="1:11">
      <c r="A8" s="18">
        <v>4</v>
      </c>
      <c r="B8" s="19" t="s">
        <v>23</v>
      </c>
      <c r="C8" s="19" t="s">
        <v>24</v>
      </c>
      <c r="D8" s="20">
        <v>91</v>
      </c>
      <c r="E8" s="18">
        <v>2100</v>
      </c>
      <c r="F8" s="21">
        <f>4359*0.16</f>
        <v>697.44</v>
      </c>
      <c r="G8" s="22">
        <f>4914*0.09</f>
        <v>442.26</v>
      </c>
      <c r="H8" s="23">
        <f>4914*0.002</f>
        <v>9.828</v>
      </c>
      <c r="I8" s="27">
        <f>4359*0.005</f>
        <v>21.795</v>
      </c>
      <c r="J8" s="27">
        <f>4359*0.003</f>
        <v>13.077</v>
      </c>
      <c r="K8" s="28">
        <f>SUM(F8:J8)</f>
        <v>1184.4</v>
      </c>
    </row>
    <row r="9" s="1" customFormat="1" ht="21" customHeight="1" spans="1:11">
      <c r="A9" s="24" t="s">
        <v>25</v>
      </c>
      <c r="B9" s="24" t="s">
        <v>49</v>
      </c>
      <c r="C9" s="25"/>
      <c r="D9" s="24">
        <f t="shared" ref="D9:G9" si="6">SUM(D6:D8)</f>
        <v>273</v>
      </c>
      <c r="E9" s="24">
        <f>SUM(E6:E8)</f>
        <v>6300</v>
      </c>
      <c r="F9" s="26">
        <f>SUM(F6:F8)</f>
        <v>2092.32</v>
      </c>
      <c r="G9" s="26">
        <f>SUM(G6:G8)</f>
        <v>1326.78</v>
      </c>
      <c r="H9" s="26">
        <v>29.49</v>
      </c>
      <c r="I9" s="26">
        <v>65.4</v>
      </c>
      <c r="J9" s="26">
        <v>39.24</v>
      </c>
      <c r="K9" s="26">
        <f>SUM(F9:J9)</f>
        <v>3553.23</v>
      </c>
    </row>
  </sheetData>
  <mergeCells count="8">
    <mergeCell ref="A2:K2"/>
    <mergeCell ref="A3:K3"/>
    <mergeCell ref="F4:K4"/>
    <mergeCell ref="A4:A5"/>
    <mergeCell ref="B4:B5"/>
    <mergeCell ref="C4:C5"/>
    <mergeCell ref="D4:D5"/>
    <mergeCell ref="E4:E5"/>
  </mergeCells>
  <pageMargins left="0.75" right="0.75" top="1" bottom="1" header="0.5" footer="0.5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T10"/>
  <sheetViews>
    <sheetView workbookViewId="0">
      <selection activeCell="A1" sqref="1:10"/>
    </sheetView>
  </sheetViews>
  <sheetFormatPr defaultColWidth="9" defaultRowHeight="15.6"/>
  <cols>
    <col min="3" max="3" width="22.625" customWidth="1"/>
    <col min="4" max="4" width="9.375" customWidth="1"/>
    <col min="5" max="5" width="8.125" customWidth="1"/>
    <col min="6" max="6" width="14.375" customWidth="1"/>
    <col min="7" max="7" width="13.125" customWidth="1"/>
    <col min="8" max="8" width="11.125" customWidth="1"/>
    <col min="10" max="10" width="10.75" customWidth="1"/>
    <col min="11" max="11" width="12.375" customWidth="1"/>
  </cols>
  <sheetData>
    <row r="1" s="30" customFormat="1" ht="55" customHeight="1" spans="1:11">
      <c r="A1" s="40" t="s">
        <v>27</v>
      </c>
      <c r="B1" s="40"/>
      <c r="C1" s="40"/>
      <c r="D1" s="40"/>
      <c r="E1" s="40"/>
      <c r="F1" s="40"/>
      <c r="G1" s="40"/>
      <c r="H1" s="40"/>
      <c r="I1" s="40"/>
      <c r="J1" s="40"/>
      <c r="K1" s="40"/>
    </row>
    <row r="2" s="30" customFormat="1" ht="21" customHeight="1" spans="1:11">
      <c r="A2" s="3" t="s">
        <v>1</v>
      </c>
      <c r="B2" s="3"/>
      <c r="C2" s="3"/>
      <c r="D2" s="3"/>
      <c r="E2" s="4"/>
      <c r="F2" s="5"/>
      <c r="G2" s="5"/>
      <c r="H2" s="5"/>
      <c r="I2" s="5"/>
      <c r="J2" s="5"/>
      <c r="K2" s="5"/>
    </row>
    <row r="3" s="31" customFormat="1" ht="33" customHeight="1" spans="1:254">
      <c r="A3" s="6" t="s">
        <v>2</v>
      </c>
      <c r="B3" s="6" t="s">
        <v>3</v>
      </c>
      <c r="C3" s="7" t="s">
        <v>4</v>
      </c>
      <c r="D3" s="8" t="s">
        <v>5</v>
      </c>
      <c r="E3" s="9" t="s">
        <v>6</v>
      </c>
      <c r="F3" s="10" t="s">
        <v>7</v>
      </c>
      <c r="G3" s="10"/>
      <c r="H3" s="10"/>
      <c r="I3" s="10"/>
      <c r="J3" s="10"/>
      <c r="K3" s="10"/>
      <c r="IO3" s="29"/>
      <c r="IP3" s="29"/>
      <c r="IQ3" s="29"/>
      <c r="IR3" s="29"/>
      <c r="IS3" s="29"/>
      <c r="IT3" s="29"/>
    </row>
    <row r="4" s="31" customFormat="1" ht="41" customHeight="1" spans="1:254">
      <c r="A4" s="11"/>
      <c r="B4" s="11"/>
      <c r="C4" s="12"/>
      <c r="D4" s="13"/>
      <c r="E4" s="14"/>
      <c r="F4" s="15" t="s">
        <v>9</v>
      </c>
      <c r="G4" s="16" t="s">
        <v>10</v>
      </c>
      <c r="H4" s="17" t="s">
        <v>11</v>
      </c>
      <c r="I4" s="15" t="s">
        <v>28</v>
      </c>
      <c r="J4" s="15" t="s">
        <v>29</v>
      </c>
      <c r="K4" s="15" t="s">
        <v>30</v>
      </c>
      <c r="IO4" s="29"/>
      <c r="IP4" s="29"/>
      <c r="IQ4" s="29"/>
      <c r="IR4" s="29"/>
      <c r="IS4" s="29"/>
      <c r="IT4" s="29"/>
    </row>
    <row r="5" s="32" customFormat="1" ht="21" customHeight="1" spans="1:11">
      <c r="A5" s="18">
        <v>1</v>
      </c>
      <c r="B5" s="39" t="s">
        <v>15</v>
      </c>
      <c r="C5" s="19" t="s">
        <v>16</v>
      </c>
      <c r="D5" s="20">
        <v>91</v>
      </c>
      <c r="E5" s="18">
        <v>2100</v>
      </c>
      <c r="F5" s="22">
        <f t="shared" ref="F5:F9" si="0">4273*0.16</f>
        <v>683.68</v>
      </c>
      <c r="G5" s="22">
        <f t="shared" ref="G5:G9" si="1">4914*0.09</f>
        <v>442.26</v>
      </c>
      <c r="H5" s="23">
        <f t="shared" ref="H5:H9" si="2">4914*0.002</f>
        <v>9.828</v>
      </c>
      <c r="I5" s="28">
        <f t="shared" ref="I5:I9" si="3">4273*0.005</f>
        <v>21.365</v>
      </c>
      <c r="J5" s="28">
        <v>25.64</v>
      </c>
      <c r="K5" s="28">
        <v>1182.78</v>
      </c>
    </row>
    <row r="6" s="32" customFormat="1" ht="21" customHeight="1" spans="1:11">
      <c r="A6" s="18">
        <v>2</v>
      </c>
      <c r="B6" s="19" t="s">
        <v>17</v>
      </c>
      <c r="C6" s="19" t="s">
        <v>18</v>
      </c>
      <c r="D6" s="20">
        <v>91</v>
      </c>
      <c r="E6" s="18">
        <v>2100</v>
      </c>
      <c r="F6" s="22">
        <f>4273*0.16</f>
        <v>683.68</v>
      </c>
      <c r="G6" s="22">
        <f>4914*0.09</f>
        <v>442.26</v>
      </c>
      <c r="H6" s="23">
        <f>4914*0.002</f>
        <v>9.828</v>
      </c>
      <c r="I6" s="28">
        <f>4273*0.005</f>
        <v>21.365</v>
      </c>
      <c r="J6" s="28">
        <v>25.64</v>
      </c>
      <c r="K6" s="28">
        <v>1182.78</v>
      </c>
    </row>
    <row r="7" s="32" customFormat="1" ht="21" customHeight="1" spans="1:11">
      <c r="A7" s="18">
        <v>3</v>
      </c>
      <c r="B7" s="19" t="s">
        <v>19</v>
      </c>
      <c r="C7" s="19" t="s">
        <v>20</v>
      </c>
      <c r="D7" s="20">
        <v>91</v>
      </c>
      <c r="E7" s="18">
        <v>2100</v>
      </c>
      <c r="F7" s="22">
        <f>4273*0.16</f>
        <v>683.68</v>
      </c>
      <c r="G7" s="22">
        <f>4914*0.09</f>
        <v>442.26</v>
      </c>
      <c r="H7" s="23">
        <f>4914*0.002</f>
        <v>9.828</v>
      </c>
      <c r="I7" s="28">
        <f>4273*0.005</f>
        <v>21.365</v>
      </c>
      <c r="J7" s="28">
        <v>25.64</v>
      </c>
      <c r="K7" s="28">
        <v>1182.78</v>
      </c>
    </row>
    <row r="8" s="32" customFormat="1" ht="21" customHeight="1" spans="1:11">
      <c r="A8" s="18">
        <v>4</v>
      </c>
      <c r="B8" s="19" t="s">
        <v>21</v>
      </c>
      <c r="C8" s="19" t="s">
        <v>22</v>
      </c>
      <c r="D8" s="20">
        <v>91</v>
      </c>
      <c r="E8" s="18">
        <v>2100</v>
      </c>
      <c r="F8" s="22">
        <f>4273*0.16</f>
        <v>683.68</v>
      </c>
      <c r="G8" s="22">
        <f>4914*0.09</f>
        <v>442.26</v>
      </c>
      <c r="H8" s="23">
        <f>4914*0.002</f>
        <v>9.828</v>
      </c>
      <c r="I8" s="28">
        <f>4273*0.005</f>
        <v>21.365</v>
      </c>
      <c r="J8" s="28">
        <v>25.64</v>
      </c>
      <c r="K8" s="28">
        <v>1182.78</v>
      </c>
    </row>
    <row r="9" s="32" customFormat="1" ht="21" customHeight="1" spans="1:11">
      <c r="A9" s="18">
        <v>5</v>
      </c>
      <c r="B9" s="19" t="s">
        <v>23</v>
      </c>
      <c r="C9" s="19" t="s">
        <v>24</v>
      </c>
      <c r="D9" s="20">
        <v>91</v>
      </c>
      <c r="E9" s="18">
        <v>2100</v>
      </c>
      <c r="F9" s="22">
        <f>4273*0.16</f>
        <v>683.68</v>
      </c>
      <c r="G9" s="22">
        <f>4914*0.09</f>
        <v>442.26</v>
      </c>
      <c r="H9" s="23">
        <f>4914*0.002</f>
        <v>9.828</v>
      </c>
      <c r="I9" s="28">
        <f>4273*0.005</f>
        <v>21.365</v>
      </c>
      <c r="J9" s="28">
        <v>25.64</v>
      </c>
      <c r="K9" s="28">
        <v>1182.78</v>
      </c>
    </row>
    <row r="10" s="1" customFormat="1" ht="21" customHeight="1" spans="1:11">
      <c r="A10" s="24" t="s">
        <v>25</v>
      </c>
      <c r="B10" s="24" t="s">
        <v>26</v>
      </c>
      <c r="C10" s="25"/>
      <c r="D10" s="24">
        <f>SUM(D5:D9)</f>
        <v>455</v>
      </c>
      <c r="E10" s="24">
        <f t="shared" ref="E10:G10" si="4">SUM(E5:E9)</f>
        <v>10500</v>
      </c>
      <c r="F10" s="26">
        <f>SUM(F5:F9)</f>
        <v>3418.4</v>
      </c>
      <c r="G10" s="26">
        <f>SUM(G5:G9)</f>
        <v>2211.3</v>
      </c>
      <c r="H10" s="26">
        <v>49.15</v>
      </c>
      <c r="I10" s="26">
        <v>106.85</v>
      </c>
      <c r="J10" s="26">
        <f>SUM(J5:J9)</f>
        <v>128.2</v>
      </c>
      <c r="K10" s="26">
        <f>SUM(F10:J10)</f>
        <v>5913.9</v>
      </c>
    </row>
  </sheetData>
  <mergeCells count="8">
    <mergeCell ref="A1:K1"/>
    <mergeCell ref="A2:K2"/>
    <mergeCell ref="F3:K3"/>
    <mergeCell ref="A3:A4"/>
    <mergeCell ref="B3:B4"/>
    <mergeCell ref="C3:C4"/>
    <mergeCell ref="D3:D4"/>
    <mergeCell ref="E3:E4"/>
  </mergeCells>
  <pageMargins left="0.393055555555556" right="0.393055555555556" top="1" bottom="1" header="0.511111111111111" footer="0.511111111111111"/>
  <pageSetup paperSize="9" orientation="landscape" horizontalDpi="6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Q10"/>
  <sheetViews>
    <sheetView workbookViewId="0">
      <selection activeCell="G16" sqref="G16"/>
    </sheetView>
  </sheetViews>
  <sheetFormatPr defaultColWidth="9" defaultRowHeight="15.6"/>
  <cols>
    <col min="3" max="3" width="24.375" customWidth="1"/>
    <col min="4" max="4" width="9.375" customWidth="1"/>
    <col min="5" max="5" width="9.625" customWidth="1"/>
    <col min="7" max="7" width="10.625" customWidth="1"/>
    <col min="8" max="9" width="10.875" customWidth="1"/>
  </cols>
  <sheetData>
    <row r="1" s="30" customFormat="1" ht="33" customHeight="1" spans="1:11">
      <c r="A1" s="2" t="s">
        <v>31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s="30" customFormat="1" ht="26" customHeight="1" spans="1:11">
      <c r="A2" s="3" t="s">
        <v>1</v>
      </c>
      <c r="B2" s="3"/>
      <c r="C2" s="3"/>
      <c r="D2" s="3"/>
      <c r="E2" s="4"/>
      <c r="F2" s="5"/>
      <c r="G2" s="5"/>
      <c r="H2" s="5"/>
      <c r="I2" s="5"/>
      <c r="J2" s="5"/>
      <c r="K2" s="5"/>
    </row>
    <row r="3" s="31" customFormat="1" ht="33" customHeight="1" spans="1:251">
      <c r="A3" s="6" t="s">
        <v>2</v>
      </c>
      <c r="B3" s="6" t="s">
        <v>3</v>
      </c>
      <c r="C3" s="7" t="s">
        <v>4</v>
      </c>
      <c r="D3" s="8" t="s">
        <v>5</v>
      </c>
      <c r="E3" s="9" t="s">
        <v>6</v>
      </c>
      <c r="F3" s="10" t="s">
        <v>7</v>
      </c>
      <c r="G3" s="10"/>
      <c r="H3" s="10"/>
      <c r="I3" s="10"/>
      <c r="J3" s="10"/>
      <c r="K3" s="10"/>
      <c r="IL3" s="29"/>
      <c r="IM3" s="29"/>
      <c r="IN3" s="29"/>
      <c r="IO3" s="29"/>
      <c r="IP3" s="29"/>
      <c r="IQ3" s="29"/>
    </row>
    <row r="4" s="31" customFormat="1" ht="31.2" spans="1:251">
      <c r="A4" s="11"/>
      <c r="B4" s="11"/>
      <c r="C4" s="12"/>
      <c r="D4" s="13"/>
      <c r="E4" s="14"/>
      <c r="F4" s="15" t="s">
        <v>9</v>
      </c>
      <c r="G4" s="16" t="s">
        <v>10</v>
      </c>
      <c r="H4" s="17" t="s">
        <v>11</v>
      </c>
      <c r="I4" s="15" t="s">
        <v>28</v>
      </c>
      <c r="J4" s="15" t="s">
        <v>32</v>
      </c>
      <c r="K4" s="15" t="s">
        <v>30</v>
      </c>
      <c r="IL4" s="29"/>
      <c r="IM4" s="29"/>
      <c r="IN4" s="29"/>
      <c r="IO4" s="29"/>
      <c r="IP4" s="29"/>
      <c r="IQ4" s="29"/>
    </row>
    <row r="5" s="32" customFormat="1" ht="21" customHeight="1" spans="1:11">
      <c r="A5" s="18">
        <v>1</v>
      </c>
      <c r="B5" s="39" t="s">
        <v>15</v>
      </c>
      <c r="C5" s="19" t="s">
        <v>16</v>
      </c>
      <c r="D5" s="20">
        <v>91</v>
      </c>
      <c r="E5" s="18">
        <v>2100</v>
      </c>
      <c r="F5" s="22">
        <f t="shared" ref="F5:F9" si="0">4273*0.16</f>
        <v>683.68</v>
      </c>
      <c r="G5" s="22">
        <f t="shared" ref="G5:G9" si="1">4914*0.09</f>
        <v>442.26</v>
      </c>
      <c r="H5" s="23">
        <f t="shared" ref="H5:H9" si="2">4914*0.002</f>
        <v>9.828</v>
      </c>
      <c r="I5" s="28">
        <f t="shared" ref="I5:I9" si="3">4273*0.005</f>
        <v>21.365</v>
      </c>
      <c r="J5" s="28">
        <v>0</v>
      </c>
      <c r="K5" s="28">
        <v>1157.14</v>
      </c>
    </row>
    <row r="6" s="32" customFormat="1" ht="21" customHeight="1" spans="1:11">
      <c r="A6" s="18">
        <v>2</v>
      </c>
      <c r="B6" s="19" t="s">
        <v>17</v>
      </c>
      <c r="C6" s="19" t="s">
        <v>18</v>
      </c>
      <c r="D6" s="20">
        <v>91</v>
      </c>
      <c r="E6" s="18">
        <v>2100</v>
      </c>
      <c r="F6" s="22">
        <f>4273*0.16</f>
        <v>683.68</v>
      </c>
      <c r="G6" s="22">
        <f>4914*0.09</f>
        <v>442.26</v>
      </c>
      <c r="H6" s="23">
        <f>4914*0.002</f>
        <v>9.828</v>
      </c>
      <c r="I6" s="28">
        <f>4273*0.005</f>
        <v>21.365</v>
      </c>
      <c r="J6" s="28">
        <v>0</v>
      </c>
      <c r="K6" s="28">
        <v>1157.14</v>
      </c>
    </row>
    <row r="7" s="32" customFormat="1" ht="21" customHeight="1" spans="1:11">
      <c r="A7" s="18">
        <v>3</v>
      </c>
      <c r="B7" s="19" t="s">
        <v>19</v>
      </c>
      <c r="C7" s="19" t="s">
        <v>20</v>
      </c>
      <c r="D7" s="20">
        <v>91</v>
      </c>
      <c r="E7" s="18">
        <v>2100</v>
      </c>
      <c r="F7" s="22">
        <f>4273*0.16</f>
        <v>683.68</v>
      </c>
      <c r="G7" s="22">
        <f>4914*0.09</f>
        <v>442.26</v>
      </c>
      <c r="H7" s="23">
        <f>4914*0.002</f>
        <v>9.828</v>
      </c>
      <c r="I7" s="28">
        <f>4273*0.005</f>
        <v>21.365</v>
      </c>
      <c r="J7" s="28">
        <v>0</v>
      </c>
      <c r="K7" s="28">
        <v>1157.14</v>
      </c>
    </row>
    <row r="8" s="32" customFormat="1" ht="21" customHeight="1" spans="1:11">
      <c r="A8" s="18">
        <v>4</v>
      </c>
      <c r="B8" s="19" t="s">
        <v>21</v>
      </c>
      <c r="C8" s="19" t="s">
        <v>22</v>
      </c>
      <c r="D8" s="20">
        <v>91</v>
      </c>
      <c r="E8" s="18">
        <v>2100</v>
      </c>
      <c r="F8" s="22">
        <f>4273*0.16</f>
        <v>683.68</v>
      </c>
      <c r="G8" s="22">
        <f>4914*0.09</f>
        <v>442.26</v>
      </c>
      <c r="H8" s="23">
        <f>4914*0.002</f>
        <v>9.828</v>
      </c>
      <c r="I8" s="28">
        <f>4273*0.005</f>
        <v>21.365</v>
      </c>
      <c r="J8" s="28">
        <v>0</v>
      </c>
      <c r="K8" s="28">
        <v>1157.14</v>
      </c>
    </row>
    <row r="9" s="32" customFormat="1" ht="21" customHeight="1" spans="1:11">
      <c r="A9" s="18">
        <v>5</v>
      </c>
      <c r="B9" s="19" t="s">
        <v>23</v>
      </c>
      <c r="C9" s="19" t="s">
        <v>24</v>
      </c>
      <c r="D9" s="20">
        <v>91</v>
      </c>
      <c r="E9" s="18">
        <v>2100</v>
      </c>
      <c r="F9" s="22">
        <f>4273*0.16</f>
        <v>683.68</v>
      </c>
      <c r="G9" s="22">
        <f>4914*0.09</f>
        <v>442.26</v>
      </c>
      <c r="H9" s="23">
        <f>4914*0.002</f>
        <v>9.828</v>
      </c>
      <c r="I9" s="28">
        <f>4273*0.005</f>
        <v>21.365</v>
      </c>
      <c r="J9" s="28">
        <v>0</v>
      </c>
      <c r="K9" s="28">
        <v>1157.14</v>
      </c>
    </row>
    <row r="10" s="1" customFormat="1" ht="21" customHeight="1" spans="1:11">
      <c r="A10" s="24" t="s">
        <v>25</v>
      </c>
      <c r="B10" s="24" t="s">
        <v>26</v>
      </c>
      <c r="C10" s="25"/>
      <c r="D10" s="24">
        <f>SUM(D5:D9)</f>
        <v>455</v>
      </c>
      <c r="E10" s="24">
        <f t="shared" ref="E10:G10" si="4">SUM(E5:E9)</f>
        <v>10500</v>
      </c>
      <c r="F10" s="26">
        <f>SUM(F5:F9)</f>
        <v>3418.4</v>
      </c>
      <c r="G10" s="26">
        <f>SUM(G5:G9)</f>
        <v>2211.3</v>
      </c>
      <c r="H10" s="26">
        <v>49.15</v>
      </c>
      <c r="I10" s="26">
        <v>106.85</v>
      </c>
      <c r="J10" s="26">
        <f>SUM(J5:J9)</f>
        <v>0</v>
      </c>
      <c r="K10" s="26">
        <f>SUM(F10:J10)</f>
        <v>5785.7</v>
      </c>
    </row>
  </sheetData>
  <mergeCells count="8">
    <mergeCell ref="A1:K1"/>
    <mergeCell ref="A2:K2"/>
    <mergeCell ref="F3:K3"/>
    <mergeCell ref="A3:A4"/>
    <mergeCell ref="B3:B4"/>
    <mergeCell ref="C3:C4"/>
    <mergeCell ref="D3:D4"/>
    <mergeCell ref="E3:E4"/>
  </mergeCells>
  <pageMargins left="0.75" right="0.75" top="1" bottom="1" header="0.511111111111111" footer="0.511111111111111"/>
  <pageSetup paperSize="9" orientation="landscape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Q10"/>
  <sheetViews>
    <sheetView workbookViewId="0">
      <selection activeCell="K5" sqref="K5:K9"/>
    </sheetView>
  </sheetViews>
  <sheetFormatPr defaultColWidth="9" defaultRowHeight="15.6"/>
  <cols>
    <col min="3" max="3" width="24.125" customWidth="1"/>
  </cols>
  <sheetData>
    <row r="1" s="30" customFormat="1" ht="33" customHeight="1" spans="1:11">
      <c r="A1" s="2" t="s">
        <v>33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s="30" customFormat="1" ht="27" customHeight="1" spans="1:11">
      <c r="A2" s="3" t="s">
        <v>1</v>
      </c>
      <c r="B2" s="3"/>
      <c r="C2" s="3"/>
      <c r="D2" s="3"/>
      <c r="E2" s="4"/>
      <c r="F2" s="5"/>
      <c r="G2" s="5"/>
      <c r="H2" s="5"/>
      <c r="I2" s="5"/>
      <c r="J2" s="5"/>
      <c r="K2" s="5"/>
    </row>
    <row r="3" s="31" customFormat="1" ht="33" customHeight="1" spans="1:251">
      <c r="A3" s="6" t="s">
        <v>2</v>
      </c>
      <c r="B3" s="6" t="s">
        <v>3</v>
      </c>
      <c r="C3" s="7" t="s">
        <v>4</v>
      </c>
      <c r="D3" s="8" t="s">
        <v>5</v>
      </c>
      <c r="E3" s="9" t="s">
        <v>6</v>
      </c>
      <c r="F3" s="10" t="s">
        <v>7</v>
      </c>
      <c r="G3" s="10"/>
      <c r="H3" s="10"/>
      <c r="I3" s="10"/>
      <c r="J3" s="10"/>
      <c r="K3" s="10"/>
      <c r="IL3" s="29"/>
      <c r="IM3" s="29"/>
      <c r="IN3" s="29"/>
      <c r="IO3" s="29"/>
      <c r="IP3" s="29"/>
      <c r="IQ3" s="29"/>
    </row>
    <row r="4" s="31" customFormat="1" ht="31.2" spans="1:251">
      <c r="A4" s="11"/>
      <c r="B4" s="11"/>
      <c r="C4" s="12"/>
      <c r="D4" s="13"/>
      <c r="E4" s="14"/>
      <c r="F4" s="15" t="s">
        <v>9</v>
      </c>
      <c r="G4" s="16" t="s">
        <v>10</v>
      </c>
      <c r="H4" s="17" t="s">
        <v>11</v>
      </c>
      <c r="I4" s="15" t="s">
        <v>28</v>
      </c>
      <c r="J4" s="15" t="s">
        <v>32</v>
      </c>
      <c r="K4" s="15" t="s">
        <v>30</v>
      </c>
      <c r="IL4" s="29"/>
      <c r="IM4" s="29"/>
      <c r="IN4" s="29"/>
      <c r="IO4" s="29"/>
      <c r="IP4" s="29"/>
      <c r="IQ4" s="29"/>
    </row>
    <row r="5" s="32" customFormat="1" ht="21" customHeight="1" spans="1:11">
      <c r="A5" s="18">
        <v>1</v>
      </c>
      <c r="B5" s="39" t="s">
        <v>15</v>
      </c>
      <c r="C5" s="19" t="s">
        <v>16</v>
      </c>
      <c r="D5" s="20">
        <v>91</v>
      </c>
      <c r="E5" s="18">
        <v>2100</v>
      </c>
      <c r="F5" s="22">
        <f t="shared" ref="F5:F9" si="0">4273*0.16</f>
        <v>683.68</v>
      </c>
      <c r="G5" s="22">
        <f t="shared" ref="G5:G9" si="1">4914*0.09</f>
        <v>442.26</v>
      </c>
      <c r="H5" s="23">
        <f t="shared" ref="H5:H9" si="2">4914*0.002</f>
        <v>9.828</v>
      </c>
      <c r="I5" s="28">
        <f t="shared" ref="I5:I9" si="3">4273*0.005</f>
        <v>21.365</v>
      </c>
      <c r="J5" s="28">
        <v>12.82</v>
      </c>
      <c r="K5" s="28">
        <v>1169.96</v>
      </c>
    </row>
    <row r="6" s="32" customFormat="1" ht="21" customHeight="1" spans="1:11">
      <c r="A6" s="18">
        <v>2</v>
      </c>
      <c r="B6" s="19" t="s">
        <v>17</v>
      </c>
      <c r="C6" s="19" t="s">
        <v>18</v>
      </c>
      <c r="D6" s="20">
        <v>91</v>
      </c>
      <c r="E6" s="18">
        <v>2100</v>
      </c>
      <c r="F6" s="22">
        <f>4273*0.16</f>
        <v>683.68</v>
      </c>
      <c r="G6" s="22">
        <f>4914*0.09</f>
        <v>442.26</v>
      </c>
      <c r="H6" s="23">
        <f>4914*0.002</f>
        <v>9.828</v>
      </c>
      <c r="I6" s="28">
        <f>4273*0.005</f>
        <v>21.365</v>
      </c>
      <c r="J6" s="28">
        <v>12.82</v>
      </c>
      <c r="K6" s="28">
        <v>1169.96</v>
      </c>
    </row>
    <row r="7" s="32" customFormat="1" ht="21" customHeight="1" spans="1:11">
      <c r="A7" s="18">
        <v>3</v>
      </c>
      <c r="B7" s="19" t="s">
        <v>19</v>
      </c>
      <c r="C7" s="19" t="s">
        <v>20</v>
      </c>
      <c r="D7" s="20">
        <v>91</v>
      </c>
      <c r="E7" s="18">
        <v>2100</v>
      </c>
      <c r="F7" s="22">
        <f>4273*0.16</f>
        <v>683.68</v>
      </c>
      <c r="G7" s="22">
        <f>4914*0.09</f>
        <v>442.26</v>
      </c>
      <c r="H7" s="23">
        <f>4914*0.002</f>
        <v>9.828</v>
      </c>
      <c r="I7" s="28">
        <f>4273*0.005</f>
        <v>21.365</v>
      </c>
      <c r="J7" s="28">
        <v>12.82</v>
      </c>
      <c r="K7" s="28">
        <v>1169.96</v>
      </c>
    </row>
    <row r="8" s="32" customFormat="1" ht="21" customHeight="1" spans="1:11">
      <c r="A8" s="18">
        <v>4</v>
      </c>
      <c r="B8" s="19" t="s">
        <v>21</v>
      </c>
      <c r="C8" s="19" t="s">
        <v>22</v>
      </c>
      <c r="D8" s="20">
        <v>91</v>
      </c>
      <c r="E8" s="18">
        <v>2100</v>
      </c>
      <c r="F8" s="22">
        <f>4273*0.16</f>
        <v>683.68</v>
      </c>
      <c r="G8" s="22">
        <f>4914*0.09</f>
        <v>442.26</v>
      </c>
      <c r="H8" s="23">
        <f>4914*0.002</f>
        <v>9.828</v>
      </c>
      <c r="I8" s="28">
        <f>4273*0.005</f>
        <v>21.365</v>
      </c>
      <c r="J8" s="28">
        <v>12.82</v>
      </c>
      <c r="K8" s="28">
        <v>1169.96</v>
      </c>
    </row>
    <row r="9" s="32" customFormat="1" ht="21" customHeight="1" spans="1:11">
      <c r="A9" s="18">
        <v>5</v>
      </c>
      <c r="B9" s="19" t="s">
        <v>23</v>
      </c>
      <c r="C9" s="19" t="s">
        <v>24</v>
      </c>
      <c r="D9" s="20">
        <v>91</v>
      </c>
      <c r="E9" s="18">
        <v>2100</v>
      </c>
      <c r="F9" s="22">
        <f>4273*0.16</f>
        <v>683.68</v>
      </c>
      <c r="G9" s="22">
        <f>4914*0.09</f>
        <v>442.26</v>
      </c>
      <c r="H9" s="23">
        <f>4914*0.002</f>
        <v>9.828</v>
      </c>
      <c r="I9" s="28">
        <f>4273*0.005</f>
        <v>21.365</v>
      </c>
      <c r="J9" s="28">
        <v>12.82</v>
      </c>
      <c r="K9" s="28">
        <v>1169.96</v>
      </c>
    </row>
    <row r="10" s="1" customFormat="1" ht="21" customHeight="1" spans="1:11">
      <c r="A10" s="24" t="s">
        <v>25</v>
      </c>
      <c r="B10" s="24" t="s">
        <v>26</v>
      </c>
      <c r="C10" s="25"/>
      <c r="D10" s="24">
        <f t="shared" ref="D10:G10" si="4">SUM(D5:D9)</f>
        <v>455</v>
      </c>
      <c r="E10" s="24">
        <f>SUM(E5:E9)</f>
        <v>10500</v>
      </c>
      <c r="F10" s="26">
        <f>SUM(F5:F9)</f>
        <v>3418.4</v>
      </c>
      <c r="G10" s="26">
        <f>SUM(G5:G9)</f>
        <v>2211.3</v>
      </c>
      <c r="H10" s="26">
        <v>49.15</v>
      </c>
      <c r="I10" s="26">
        <v>106.85</v>
      </c>
      <c r="J10" s="26">
        <f>SUM(J5:J9)</f>
        <v>64.1</v>
      </c>
      <c r="K10" s="26">
        <f>SUM(F10:J10)</f>
        <v>5849.8</v>
      </c>
    </row>
  </sheetData>
  <mergeCells count="8">
    <mergeCell ref="A1:K1"/>
    <mergeCell ref="A2:K2"/>
    <mergeCell ref="F3:K3"/>
    <mergeCell ref="A3:A4"/>
    <mergeCell ref="B3:B4"/>
    <mergeCell ref="C3:C4"/>
    <mergeCell ref="D3:D4"/>
    <mergeCell ref="E3:E4"/>
  </mergeCells>
  <pageMargins left="0.75" right="0.75" top="1" bottom="1" header="0.511111111111111" footer="0.511111111111111"/>
  <pageSetup paperSize="9" orientation="landscape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Q10"/>
  <sheetViews>
    <sheetView workbookViewId="0">
      <selection activeCell="K5" sqref="K5:K9"/>
    </sheetView>
  </sheetViews>
  <sheetFormatPr defaultColWidth="9" defaultRowHeight="15.6"/>
  <cols>
    <col min="3" max="3" width="23.875" customWidth="1"/>
  </cols>
  <sheetData>
    <row r="1" s="30" customFormat="1" ht="33" customHeight="1" spans="1:11">
      <c r="A1" s="2" t="s">
        <v>34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s="30" customFormat="1" ht="27" customHeight="1" spans="1:11">
      <c r="A2" s="3" t="s">
        <v>1</v>
      </c>
      <c r="B2" s="3"/>
      <c r="C2" s="3"/>
      <c r="D2" s="3"/>
      <c r="E2" s="4"/>
      <c r="F2" s="5"/>
      <c r="G2" s="5"/>
      <c r="H2" s="5"/>
      <c r="I2" s="5"/>
      <c r="J2" s="5"/>
      <c r="K2" s="5"/>
    </row>
    <row r="3" s="31" customFormat="1" ht="33" customHeight="1" spans="1:251">
      <c r="A3" s="6" t="s">
        <v>2</v>
      </c>
      <c r="B3" s="6" t="s">
        <v>3</v>
      </c>
      <c r="C3" s="7" t="s">
        <v>4</v>
      </c>
      <c r="D3" s="8" t="s">
        <v>5</v>
      </c>
      <c r="E3" s="9" t="s">
        <v>6</v>
      </c>
      <c r="F3" s="10" t="s">
        <v>7</v>
      </c>
      <c r="G3" s="10"/>
      <c r="H3" s="10"/>
      <c r="I3" s="10"/>
      <c r="J3" s="10"/>
      <c r="K3" s="10"/>
      <c r="IL3" s="29"/>
      <c r="IM3" s="29"/>
      <c r="IN3" s="29"/>
      <c r="IO3" s="29"/>
      <c r="IP3" s="29"/>
      <c r="IQ3" s="29"/>
    </row>
    <row r="4" s="31" customFormat="1" ht="31.2" spans="1:251">
      <c r="A4" s="11"/>
      <c r="B4" s="11"/>
      <c r="C4" s="12"/>
      <c r="D4" s="13"/>
      <c r="E4" s="14"/>
      <c r="F4" s="15" t="s">
        <v>9</v>
      </c>
      <c r="G4" s="16" t="s">
        <v>10</v>
      </c>
      <c r="H4" s="17" t="s">
        <v>11</v>
      </c>
      <c r="I4" s="15" t="s">
        <v>28</v>
      </c>
      <c r="J4" s="15" t="s">
        <v>32</v>
      </c>
      <c r="K4" s="15" t="s">
        <v>30</v>
      </c>
      <c r="IL4" s="29"/>
      <c r="IM4" s="29"/>
      <c r="IN4" s="29"/>
      <c r="IO4" s="29"/>
      <c r="IP4" s="29"/>
      <c r="IQ4" s="29"/>
    </row>
    <row r="5" s="32" customFormat="1" ht="21" customHeight="1" spans="1:11">
      <c r="A5" s="18">
        <v>1</v>
      </c>
      <c r="B5" s="39" t="s">
        <v>15</v>
      </c>
      <c r="C5" s="19" t="s">
        <v>16</v>
      </c>
      <c r="D5" s="20">
        <v>91</v>
      </c>
      <c r="E5" s="18">
        <v>2100</v>
      </c>
      <c r="F5" s="22">
        <f t="shared" ref="F5:F9" si="0">4273*0.16</f>
        <v>683.68</v>
      </c>
      <c r="G5" s="22">
        <f t="shared" ref="G5:G9" si="1">4914*0.09</f>
        <v>442.26</v>
      </c>
      <c r="H5" s="23">
        <f t="shared" ref="H5:H9" si="2">4914*0.002</f>
        <v>9.828</v>
      </c>
      <c r="I5" s="28">
        <f t="shared" ref="I5:I9" si="3">4273*0.005</f>
        <v>21.365</v>
      </c>
      <c r="J5" s="28">
        <v>12.82</v>
      </c>
      <c r="K5" s="28">
        <v>1169.96</v>
      </c>
    </row>
    <row r="6" s="32" customFormat="1" ht="21" customHeight="1" spans="1:11">
      <c r="A6" s="18">
        <v>2</v>
      </c>
      <c r="B6" s="19" t="s">
        <v>17</v>
      </c>
      <c r="C6" s="19" t="s">
        <v>18</v>
      </c>
      <c r="D6" s="20">
        <v>91</v>
      </c>
      <c r="E6" s="18">
        <v>2100</v>
      </c>
      <c r="F6" s="22">
        <f>4273*0.16</f>
        <v>683.68</v>
      </c>
      <c r="G6" s="22">
        <f>4914*0.09</f>
        <v>442.26</v>
      </c>
      <c r="H6" s="23">
        <f>4914*0.002</f>
        <v>9.828</v>
      </c>
      <c r="I6" s="28">
        <f>4273*0.005</f>
        <v>21.365</v>
      </c>
      <c r="J6" s="28">
        <v>12.82</v>
      </c>
      <c r="K6" s="28">
        <v>1169.96</v>
      </c>
    </row>
    <row r="7" s="32" customFormat="1" ht="21" customHeight="1" spans="1:11">
      <c r="A7" s="18">
        <v>3</v>
      </c>
      <c r="B7" s="19" t="s">
        <v>19</v>
      </c>
      <c r="C7" s="19" t="s">
        <v>20</v>
      </c>
      <c r="D7" s="20">
        <v>91</v>
      </c>
      <c r="E7" s="18">
        <v>2100</v>
      </c>
      <c r="F7" s="22">
        <f>4273*0.16</f>
        <v>683.68</v>
      </c>
      <c r="G7" s="22">
        <f>4914*0.09</f>
        <v>442.26</v>
      </c>
      <c r="H7" s="23">
        <f>4914*0.002</f>
        <v>9.828</v>
      </c>
      <c r="I7" s="28">
        <f>4273*0.005</f>
        <v>21.365</v>
      </c>
      <c r="J7" s="28">
        <v>12.82</v>
      </c>
      <c r="K7" s="28">
        <v>1169.96</v>
      </c>
    </row>
    <row r="8" s="32" customFormat="1" ht="21" customHeight="1" spans="1:11">
      <c r="A8" s="18">
        <v>4</v>
      </c>
      <c r="B8" s="19" t="s">
        <v>21</v>
      </c>
      <c r="C8" s="19" t="s">
        <v>22</v>
      </c>
      <c r="D8" s="20">
        <v>91</v>
      </c>
      <c r="E8" s="18">
        <v>2100</v>
      </c>
      <c r="F8" s="22">
        <f>4273*0.16</f>
        <v>683.68</v>
      </c>
      <c r="G8" s="22">
        <f>4914*0.09</f>
        <v>442.26</v>
      </c>
      <c r="H8" s="23">
        <f>4914*0.002</f>
        <v>9.828</v>
      </c>
      <c r="I8" s="28">
        <f>4273*0.005</f>
        <v>21.365</v>
      </c>
      <c r="J8" s="28">
        <v>12.82</v>
      </c>
      <c r="K8" s="28">
        <v>1169.96</v>
      </c>
    </row>
    <row r="9" s="32" customFormat="1" ht="21" customHeight="1" spans="1:11">
      <c r="A9" s="18">
        <v>5</v>
      </c>
      <c r="B9" s="19" t="s">
        <v>23</v>
      </c>
      <c r="C9" s="19" t="s">
        <v>24</v>
      </c>
      <c r="D9" s="20">
        <v>91</v>
      </c>
      <c r="E9" s="18">
        <v>2100</v>
      </c>
      <c r="F9" s="22">
        <f>4273*0.16</f>
        <v>683.68</v>
      </c>
      <c r="G9" s="22">
        <f>4914*0.09</f>
        <v>442.26</v>
      </c>
      <c r="H9" s="23">
        <f>4914*0.002</f>
        <v>9.828</v>
      </c>
      <c r="I9" s="28">
        <f>4273*0.005</f>
        <v>21.365</v>
      </c>
      <c r="J9" s="28">
        <v>12.82</v>
      </c>
      <c r="K9" s="28">
        <v>1169.96</v>
      </c>
    </row>
    <row r="10" s="1" customFormat="1" ht="21" customHeight="1" spans="1:11">
      <c r="A10" s="24" t="s">
        <v>25</v>
      </c>
      <c r="B10" s="24" t="s">
        <v>26</v>
      </c>
      <c r="C10" s="25"/>
      <c r="D10" s="24">
        <f t="shared" ref="D10:G10" si="4">SUM(D5:D9)</f>
        <v>455</v>
      </c>
      <c r="E10" s="24">
        <f>SUM(E5:E9)</f>
        <v>10500</v>
      </c>
      <c r="F10" s="26">
        <f>SUM(F5:F9)</f>
        <v>3418.4</v>
      </c>
      <c r="G10" s="26">
        <f>SUM(G5:G9)</f>
        <v>2211.3</v>
      </c>
      <c r="H10" s="26">
        <v>49.15</v>
      </c>
      <c r="I10" s="26">
        <v>106.85</v>
      </c>
      <c r="J10" s="26">
        <f>SUM(J5:J9)</f>
        <v>64.1</v>
      </c>
      <c r="K10" s="26">
        <f>SUM(F10:J10)</f>
        <v>5849.8</v>
      </c>
    </row>
  </sheetData>
  <mergeCells count="8">
    <mergeCell ref="A1:K1"/>
    <mergeCell ref="A2:K2"/>
    <mergeCell ref="F3:K3"/>
    <mergeCell ref="A3:A4"/>
    <mergeCell ref="B3:B4"/>
    <mergeCell ref="C3:C4"/>
    <mergeCell ref="D3:D4"/>
    <mergeCell ref="E3:E4"/>
  </mergeCells>
  <pageMargins left="0.75" right="0.75" top="1" bottom="1" header="0.5" footer="0.5"/>
  <pageSetup paperSize="9" orientation="portrait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Q10"/>
  <sheetViews>
    <sheetView workbookViewId="0">
      <selection activeCell="K5" sqref="K5:K9"/>
    </sheetView>
  </sheetViews>
  <sheetFormatPr defaultColWidth="9" defaultRowHeight="15.6"/>
  <cols>
    <col min="3" max="3" width="23.5" customWidth="1"/>
  </cols>
  <sheetData>
    <row r="1" s="30" customFormat="1" ht="33" customHeight="1" spans="1:11">
      <c r="A1" s="2" t="s">
        <v>35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s="30" customFormat="1" ht="27" customHeight="1" spans="1:11">
      <c r="A2" s="3" t="s">
        <v>1</v>
      </c>
      <c r="B2" s="3"/>
      <c r="C2" s="3"/>
      <c r="D2" s="3"/>
      <c r="E2" s="4"/>
      <c r="F2" s="5"/>
      <c r="G2" s="5"/>
      <c r="H2" s="5"/>
      <c r="I2" s="5"/>
      <c r="J2" s="5"/>
      <c r="K2" s="5"/>
    </row>
    <row r="3" s="31" customFormat="1" ht="33" customHeight="1" spans="1:251">
      <c r="A3" s="6" t="s">
        <v>2</v>
      </c>
      <c r="B3" s="6" t="s">
        <v>3</v>
      </c>
      <c r="C3" s="7" t="s">
        <v>4</v>
      </c>
      <c r="D3" s="8" t="s">
        <v>5</v>
      </c>
      <c r="E3" s="9" t="s">
        <v>6</v>
      </c>
      <c r="F3" s="10" t="s">
        <v>7</v>
      </c>
      <c r="G3" s="10"/>
      <c r="H3" s="10"/>
      <c r="I3" s="10"/>
      <c r="J3" s="10"/>
      <c r="K3" s="10"/>
      <c r="IL3" s="29"/>
      <c r="IM3" s="29"/>
      <c r="IN3" s="29"/>
      <c r="IO3" s="29"/>
      <c r="IP3" s="29"/>
      <c r="IQ3" s="29"/>
    </row>
    <row r="4" s="31" customFormat="1" ht="31.2" spans="1:251">
      <c r="A4" s="11"/>
      <c r="B4" s="11"/>
      <c r="C4" s="12"/>
      <c r="D4" s="13"/>
      <c r="E4" s="14"/>
      <c r="F4" s="15" t="s">
        <v>9</v>
      </c>
      <c r="G4" s="16" t="s">
        <v>10</v>
      </c>
      <c r="H4" s="17" t="s">
        <v>11</v>
      </c>
      <c r="I4" s="15" t="s">
        <v>28</v>
      </c>
      <c r="J4" s="15" t="s">
        <v>32</v>
      </c>
      <c r="K4" s="15" t="s">
        <v>30</v>
      </c>
      <c r="IL4" s="29"/>
      <c r="IM4" s="29"/>
      <c r="IN4" s="29"/>
      <c r="IO4" s="29"/>
      <c r="IP4" s="29"/>
      <c r="IQ4" s="29"/>
    </row>
    <row r="5" s="32" customFormat="1" ht="21" customHeight="1" spans="1:11">
      <c r="A5" s="18">
        <v>1</v>
      </c>
      <c r="B5" s="39" t="s">
        <v>15</v>
      </c>
      <c r="C5" s="19" t="s">
        <v>16</v>
      </c>
      <c r="D5" s="20">
        <v>91</v>
      </c>
      <c r="E5" s="18">
        <v>2100</v>
      </c>
      <c r="F5" s="22">
        <f t="shared" ref="F5:F9" si="0">4273*0.16</f>
        <v>683.68</v>
      </c>
      <c r="G5" s="22">
        <f t="shared" ref="G5:G9" si="1">4914*0.09</f>
        <v>442.26</v>
      </c>
      <c r="H5" s="23">
        <f t="shared" ref="H5:H9" si="2">4914*0.002</f>
        <v>9.828</v>
      </c>
      <c r="I5" s="28">
        <f t="shared" ref="I5:I9" si="3">4273*0.005</f>
        <v>21.365</v>
      </c>
      <c r="J5" s="28">
        <v>12.82</v>
      </c>
      <c r="K5" s="28">
        <v>1169.96</v>
      </c>
    </row>
    <row r="6" s="32" customFormat="1" ht="21" customHeight="1" spans="1:11">
      <c r="A6" s="18">
        <v>2</v>
      </c>
      <c r="B6" s="19" t="s">
        <v>17</v>
      </c>
      <c r="C6" s="19" t="s">
        <v>18</v>
      </c>
      <c r="D6" s="20">
        <v>91</v>
      </c>
      <c r="E6" s="18">
        <v>2100</v>
      </c>
      <c r="F6" s="22">
        <f>4273*0.16</f>
        <v>683.68</v>
      </c>
      <c r="G6" s="22">
        <f>4914*0.09</f>
        <v>442.26</v>
      </c>
      <c r="H6" s="23">
        <f>4914*0.002</f>
        <v>9.828</v>
      </c>
      <c r="I6" s="28">
        <f>4273*0.005</f>
        <v>21.365</v>
      </c>
      <c r="J6" s="28">
        <v>12.82</v>
      </c>
      <c r="K6" s="28">
        <v>1169.96</v>
      </c>
    </row>
    <row r="7" s="32" customFormat="1" ht="21" customHeight="1" spans="1:11">
      <c r="A7" s="18">
        <v>3</v>
      </c>
      <c r="B7" s="19" t="s">
        <v>19</v>
      </c>
      <c r="C7" s="19" t="s">
        <v>20</v>
      </c>
      <c r="D7" s="20">
        <v>91</v>
      </c>
      <c r="E7" s="18">
        <v>2100</v>
      </c>
      <c r="F7" s="22">
        <f>4273*0.16</f>
        <v>683.68</v>
      </c>
      <c r="G7" s="22">
        <f>4914*0.09</f>
        <v>442.26</v>
      </c>
      <c r="H7" s="23">
        <f>4914*0.002</f>
        <v>9.828</v>
      </c>
      <c r="I7" s="28">
        <f>4273*0.005</f>
        <v>21.365</v>
      </c>
      <c r="J7" s="28">
        <v>12.82</v>
      </c>
      <c r="K7" s="28">
        <v>1169.96</v>
      </c>
    </row>
    <row r="8" s="32" customFormat="1" ht="21" customHeight="1" spans="1:11">
      <c r="A8" s="18">
        <v>4</v>
      </c>
      <c r="B8" s="19" t="s">
        <v>21</v>
      </c>
      <c r="C8" s="19" t="s">
        <v>22</v>
      </c>
      <c r="D8" s="20">
        <v>91</v>
      </c>
      <c r="E8" s="18">
        <v>2100</v>
      </c>
      <c r="F8" s="22">
        <f>4273*0.16</f>
        <v>683.68</v>
      </c>
      <c r="G8" s="22">
        <f>4914*0.09</f>
        <v>442.26</v>
      </c>
      <c r="H8" s="23">
        <f>4914*0.002</f>
        <v>9.828</v>
      </c>
      <c r="I8" s="28">
        <f>4273*0.005</f>
        <v>21.365</v>
      </c>
      <c r="J8" s="28">
        <v>12.82</v>
      </c>
      <c r="K8" s="28">
        <v>1169.96</v>
      </c>
    </row>
    <row r="9" s="32" customFormat="1" ht="21" customHeight="1" spans="1:11">
      <c r="A9" s="18">
        <v>5</v>
      </c>
      <c r="B9" s="19" t="s">
        <v>23</v>
      </c>
      <c r="C9" s="19" t="s">
        <v>24</v>
      </c>
      <c r="D9" s="20">
        <v>91</v>
      </c>
      <c r="E9" s="18">
        <v>2100</v>
      </c>
      <c r="F9" s="22">
        <f>4273*0.16</f>
        <v>683.68</v>
      </c>
      <c r="G9" s="22">
        <f>4914*0.09</f>
        <v>442.26</v>
      </c>
      <c r="H9" s="23">
        <f>4914*0.002</f>
        <v>9.828</v>
      </c>
      <c r="I9" s="28">
        <f>4273*0.005</f>
        <v>21.365</v>
      </c>
      <c r="J9" s="28">
        <v>12.82</v>
      </c>
      <c r="K9" s="28">
        <v>1169.96</v>
      </c>
    </row>
    <row r="10" s="1" customFormat="1" ht="21" customHeight="1" spans="1:11">
      <c r="A10" s="24" t="s">
        <v>25</v>
      </c>
      <c r="B10" s="24" t="s">
        <v>26</v>
      </c>
      <c r="C10" s="25"/>
      <c r="D10" s="24">
        <f t="shared" ref="D10:G10" si="4">SUM(D5:D9)</f>
        <v>455</v>
      </c>
      <c r="E10" s="24">
        <f>SUM(E5:E9)</f>
        <v>10500</v>
      </c>
      <c r="F10" s="26">
        <f>SUM(F5:F9)</f>
        <v>3418.4</v>
      </c>
      <c r="G10" s="26">
        <f>SUM(G5:G9)</f>
        <v>2211.3</v>
      </c>
      <c r="H10" s="26">
        <v>49.15</v>
      </c>
      <c r="I10" s="26">
        <v>106.85</v>
      </c>
      <c r="J10" s="26">
        <f>SUM(J5:J9)</f>
        <v>64.1</v>
      </c>
      <c r="K10" s="26">
        <f>SUM(F10:J10)</f>
        <v>5849.8</v>
      </c>
    </row>
  </sheetData>
  <mergeCells count="8">
    <mergeCell ref="A1:K1"/>
    <mergeCell ref="A2:K2"/>
    <mergeCell ref="F3:K3"/>
    <mergeCell ref="A3:A4"/>
    <mergeCell ref="B3:B4"/>
    <mergeCell ref="C3:C4"/>
    <mergeCell ref="D3:D4"/>
    <mergeCell ref="E3:E4"/>
  </mergeCells>
  <pageMargins left="0.75" right="0.75" top="1" bottom="1" header="0.5" footer="0.5"/>
  <pageSetup paperSize="9" orientation="portrait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Q10"/>
  <sheetViews>
    <sheetView workbookViewId="0">
      <selection activeCell="K5" sqref="K5:K9"/>
    </sheetView>
  </sheetViews>
  <sheetFormatPr defaultColWidth="9" defaultRowHeight="15.6"/>
  <cols>
    <col min="3" max="3" width="23.625" customWidth="1"/>
  </cols>
  <sheetData>
    <row r="1" s="30" customFormat="1" ht="33" customHeight="1" spans="1:11">
      <c r="A1" s="2" t="s">
        <v>36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s="30" customFormat="1" ht="27" customHeight="1" spans="1:11">
      <c r="A2" s="3" t="s">
        <v>1</v>
      </c>
      <c r="B2" s="3"/>
      <c r="C2" s="3"/>
      <c r="D2" s="3"/>
      <c r="E2" s="4"/>
      <c r="F2" s="5"/>
      <c r="G2" s="5"/>
      <c r="H2" s="5"/>
      <c r="I2" s="5"/>
      <c r="J2" s="5"/>
      <c r="K2" s="5"/>
    </row>
    <row r="3" s="31" customFormat="1" ht="33" customHeight="1" spans="1:251">
      <c r="A3" s="6" t="s">
        <v>2</v>
      </c>
      <c r="B3" s="6" t="s">
        <v>3</v>
      </c>
      <c r="C3" s="7" t="s">
        <v>4</v>
      </c>
      <c r="D3" s="8" t="s">
        <v>5</v>
      </c>
      <c r="E3" s="9" t="s">
        <v>6</v>
      </c>
      <c r="F3" s="10" t="s">
        <v>7</v>
      </c>
      <c r="G3" s="10"/>
      <c r="H3" s="10"/>
      <c r="I3" s="10"/>
      <c r="J3" s="10"/>
      <c r="K3" s="10"/>
      <c r="IL3" s="29"/>
      <c r="IM3" s="29"/>
      <c r="IN3" s="29"/>
      <c r="IO3" s="29"/>
      <c r="IP3" s="29"/>
      <c r="IQ3" s="29"/>
    </row>
    <row r="4" s="31" customFormat="1" ht="31.2" spans="1:251">
      <c r="A4" s="11"/>
      <c r="B4" s="11"/>
      <c r="C4" s="12"/>
      <c r="D4" s="13"/>
      <c r="E4" s="14"/>
      <c r="F4" s="15" t="s">
        <v>9</v>
      </c>
      <c r="G4" s="16" t="s">
        <v>10</v>
      </c>
      <c r="H4" s="17" t="s">
        <v>11</v>
      </c>
      <c r="I4" s="15" t="s">
        <v>28</v>
      </c>
      <c r="J4" s="15" t="s">
        <v>32</v>
      </c>
      <c r="K4" s="15" t="s">
        <v>30</v>
      </c>
      <c r="IL4" s="29"/>
      <c r="IM4" s="29"/>
      <c r="IN4" s="29"/>
      <c r="IO4" s="29"/>
      <c r="IP4" s="29"/>
      <c r="IQ4" s="29"/>
    </row>
    <row r="5" s="32" customFormat="1" ht="21" customHeight="1" spans="1:11">
      <c r="A5" s="18">
        <v>1</v>
      </c>
      <c r="B5" s="39" t="s">
        <v>15</v>
      </c>
      <c r="C5" s="19" t="s">
        <v>16</v>
      </c>
      <c r="D5" s="20">
        <v>91</v>
      </c>
      <c r="E5" s="18">
        <v>2100</v>
      </c>
      <c r="F5" s="22">
        <f t="shared" ref="F5:F9" si="0">4273*0.16</f>
        <v>683.68</v>
      </c>
      <c r="G5" s="22">
        <f t="shared" ref="G5:G9" si="1">4914*0.09</f>
        <v>442.26</v>
      </c>
      <c r="H5" s="23">
        <f t="shared" ref="H5:H9" si="2">4914*0.002</f>
        <v>9.828</v>
      </c>
      <c r="I5" s="28">
        <f t="shared" ref="I5:I9" si="3">4273*0.005</f>
        <v>21.365</v>
      </c>
      <c r="J5" s="28">
        <v>12.82</v>
      </c>
      <c r="K5" s="28">
        <v>1169.96</v>
      </c>
    </row>
    <row r="6" s="32" customFormat="1" ht="21" customHeight="1" spans="1:11">
      <c r="A6" s="18">
        <v>2</v>
      </c>
      <c r="B6" s="19" t="s">
        <v>17</v>
      </c>
      <c r="C6" s="19" t="s">
        <v>18</v>
      </c>
      <c r="D6" s="20">
        <v>91</v>
      </c>
      <c r="E6" s="18">
        <v>2100</v>
      </c>
      <c r="F6" s="22">
        <f>4273*0.16</f>
        <v>683.68</v>
      </c>
      <c r="G6" s="22">
        <f>4914*0.09</f>
        <v>442.26</v>
      </c>
      <c r="H6" s="23">
        <f>4914*0.002</f>
        <v>9.828</v>
      </c>
      <c r="I6" s="28">
        <f>4273*0.005</f>
        <v>21.365</v>
      </c>
      <c r="J6" s="28">
        <v>12.82</v>
      </c>
      <c r="K6" s="28">
        <v>1169.96</v>
      </c>
    </row>
    <row r="7" s="32" customFormat="1" ht="21" customHeight="1" spans="1:11">
      <c r="A7" s="18">
        <v>3</v>
      </c>
      <c r="B7" s="19" t="s">
        <v>19</v>
      </c>
      <c r="C7" s="19" t="s">
        <v>20</v>
      </c>
      <c r="D7" s="20">
        <v>91</v>
      </c>
      <c r="E7" s="18">
        <v>2100</v>
      </c>
      <c r="F7" s="22">
        <f>4273*0.16</f>
        <v>683.68</v>
      </c>
      <c r="G7" s="22">
        <f>4914*0.09</f>
        <v>442.26</v>
      </c>
      <c r="H7" s="23">
        <f>4914*0.002</f>
        <v>9.828</v>
      </c>
      <c r="I7" s="28">
        <f>4273*0.005</f>
        <v>21.365</v>
      </c>
      <c r="J7" s="28">
        <v>12.82</v>
      </c>
      <c r="K7" s="28">
        <v>1169.96</v>
      </c>
    </row>
    <row r="8" s="32" customFormat="1" ht="21" customHeight="1" spans="1:11">
      <c r="A8" s="18">
        <v>4</v>
      </c>
      <c r="B8" s="19" t="s">
        <v>21</v>
      </c>
      <c r="C8" s="19" t="s">
        <v>22</v>
      </c>
      <c r="D8" s="20">
        <v>91</v>
      </c>
      <c r="E8" s="18">
        <v>2100</v>
      </c>
      <c r="F8" s="22">
        <f>4273*0.16</f>
        <v>683.68</v>
      </c>
      <c r="G8" s="22">
        <f>4914*0.09</f>
        <v>442.26</v>
      </c>
      <c r="H8" s="23">
        <f>4914*0.002</f>
        <v>9.828</v>
      </c>
      <c r="I8" s="28">
        <f>4273*0.005</f>
        <v>21.365</v>
      </c>
      <c r="J8" s="28">
        <v>12.82</v>
      </c>
      <c r="K8" s="28">
        <v>1169.96</v>
      </c>
    </row>
    <row r="9" s="32" customFormat="1" ht="21" customHeight="1" spans="1:11">
      <c r="A9" s="18">
        <v>5</v>
      </c>
      <c r="B9" s="19" t="s">
        <v>23</v>
      </c>
      <c r="C9" s="19" t="s">
        <v>24</v>
      </c>
      <c r="D9" s="20">
        <v>91</v>
      </c>
      <c r="E9" s="18">
        <v>2100</v>
      </c>
      <c r="F9" s="22">
        <f>4273*0.16</f>
        <v>683.68</v>
      </c>
      <c r="G9" s="22">
        <f>4914*0.09</f>
        <v>442.26</v>
      </c>
      <c r="H9" s="23">
        <f>4914*0.002</f>
        <v>9.828</v>
      </c>
      <c r="I9" s="28">
        <f>4273*0.005</f>
        <v>21.365</v>
      </c>
      <c r="J9" s="28">
        <v>12.82</v>
      </c>
      <c r="K9" s="28">
        <v>1169.96</v>
      </c>
    </row>
    <row r="10" s="1" customFormat="1" ht="21" customHeight="1" spans="1:11">
      <c r="A10" s="24" t="s">
        <v>25</v>
      </c>
      <c r="B10" s="24" t="s">
        <v>26</v>
      </c>
      <c r="C10" s="25"/>
      <c r="D10" s="24">
        <f t="shared" ref="D10:G10" si="4">SUM(D5:D9)</f>
        <v>455</v>
      </c>
      <c r="E10" s="24">
        <f>SUM(E5:E9)</f>
        <v>10500</v>
      </c>
      <c r="F10" s="26">
        <f>SUM(F5:F9)</f>
        <v>3418.4</v>
      </c>
      <c r="G10" s="26">
        <f>SUM(G5:G9)</f>
        <v>2211.3</v>
      </c>
      <c r="H10" s="26">
        <v>49.15</v>
      </c>
      <c r="I10" s="26">
        <v>106.85</v>
      </c>
      <c r="J10" s="26">
        <f>SUM(J5:J9)</f>
        <v>64.1</v>
      </c>
      <c r="K10" s="26">
        <f>SUM(F10:J10)</f>
        <v>5849.8</v>
      </c>
    </row>
  </sheetData>
  <mergeCells count="8">
    <mergeCell ref="A1:K1"/>
    <mergeCell ref="A2:K2"/>
    <mergeCell ref="F3:K3"/>
    <mergeCell ref="A3:A4"/>
    <mergeCell ref="B3:B4"/>
    <mergeCell ref="C3:C4"/>
    <mergeCell ref="D3:D4"/>
    <mergeCell ref="E3:E4"/>
  </mergeCells>
  <pageMargins left="0.75" right="0.75" top="1" bottom="1" header="0.5" footer="0.5"/>
  <pageSetup paperSize="9" orientation="portrait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Q10"/>
  <sheetViews>
    <sheetView workbookViewId="0">
      <selection activeCell="K6" sqref="K6:K10"/>
    </sheetView>
  </sheetViews>
  <sheetFormatPr defaultColWidth="9" defaultRowHeight="15.6"/>
  <cols>
    <col min="3" max="3" width="23.25" customWidth="1"/>
  </cols>
  <sheetData>
    <row r="1" s="30" customFormat="1" ht="33" customHeight="1" spans="1:11">
      <c r="A1" s="2" t="s">
        <v>37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s="30" customFormat="1" ht="27" customHeight="1" spans="1:11">
      <c r="A2" s="3" t="s">
        <v>1</v>
      </c>
      <c r="B2" s="3"/>
      <c r="C2" s="3"/>
      <c r="D2" s="3"/>
      <c r="E2" s="4"/>
      <c r="F2" s="5"/>
      <c r="G2" s="5"/>
      <c r="H2" s="5"/>
      <c r="I2" s="5"/>
      <c r="J2" s="5"/>
      <c r="K2" s="5"/>
    </row>
    <row r="3" s="31" customFormat="1" ht="33" customHeight="1" spans="1:251">
      <c r="A3" s="6" t="s">
        <v>2</v>
      </c>
      <c r="B3" s="6" t="s">
        <v>3</v>
      </c>
      <c r="C3" s="7" t="s">
        <v>4</v>
      </c>
      <c r="D3" s="8" t="s">
        <v>5</v>
      </c>
      <c r="E3" s="9" t="s">
        <v>6</v>
      </c>
      <c r="F3" s="10" t="s">
        <v>7</v>
      </c>
      <c r="G3" s="10"/>
      <c r="H3" s="10"/>
      <c r="I3" s="10"/>
      <c r="J3" s="10"/>
      <c r="K3" s="10"/>
      <c r="IL3" s="29"/>
      <c r="IM3" s="29"/>
      <c r="IN3" s="29"/>
      <c r="IO3" s="29"/>
      <c r="IP3" s="29"/>
      <c r="IQ3" s="29"/>
    </row>
    <row r="4" s="31" customFormat="1" ht="31.2" spans="1:251">
      <c r="A4" s="11"/>
      <c r="B4" s="11"/>
      <c r="C4" s="12"/>
      <c r="D4" s="13"/>
      <c r="E4" s="14"/>
      <c r="F4" s="15" t="s">
        <v>9</v>
      </c>
      <c r="G4" s="16" t="s">
        <v>10</v>
      </c>
      <c r="H4" s="17" t="s">
        <v>11</v>
      </c>
      <c r="I4" s="15" t="s">
        <v>28</v>
      </c>
      <c r="J4" s="15" t="s">
        <v>32</v>
      </c>
      <c r="K4" s="15" t="s">
        <v>30</v>
      </c>
      <c r="IL4" s="29"/>
      <c r="IM4" s="29"/>
      <c r="IN4" s="29"/>
      <c r="IO4" s="29"/>
      <c r="IP4" s="29"/>
      <c r="IQ4" s="29"/>
    </row>
    <row r="5" s="32" customFormat="1" ht="21" customHeight="1" spans="1:11">
      <c r="A5" s="18">
        <v>1</v>
      </c>
      <c r="B5" s="39" t="s">
        <v>15</v>
      </c>
      <c r="C5" s="19" t="s">
        <v>16</v>
      </c>
      <c r="D5" s="20">
        <v>91</v>
      </c>
      <c r="E5" s="18">
        <v>2100</v>
      </c>
      <c r="F5" s="22">
        <f t="shared" ref="F5:F9" si="0">4273*0.16</f>
        <v>683.68</v>
      </c>
      <c r="G5" s="22">
        <f t="shared" ref="G5:G9" si="1">4914*0.09</f>
        <v>442.26</v>
      </c>
      <c r="H5" s="23">
        <f t="shared" ref="H5:H9" si="2">4914*0.002</f>
        <v>9.828</v>
      </c>
      <c r="I5" s="28">
        <f t="shared" ref="I5:I9" si="3">4273*0.005</f>
        <v>21.365</v>
      </c>
      <c r="J5" s="28">
        <v>12.82</v>
      </c>
      <c r="K5" s="28">
        <v>1169.96</v>
      </c>
    </row>
    <row r="6" s="32" customFormat="1" ht="21" customHeight="1" spans="1:11">
      <c r="A6" s="18">
        <v>2</v>
      </c>
      <c r="B6" s="19" t="s">
        <v>17</v>
      </c>
      <c r="C6" s="19" t="s">
        <v>18</v>
      </c>
      <c r="D6" s="20">
        <v>91</v>
      </c>
      <c r="E6" s="18">
        <v>2100</v>
      </c>
      <c r="F6" s="22">
        <f>4273*0.16</f>
        <v>683.68</v>
      </c>
      <c r="G6" s="22">
        <f>4914*0.09</f>
        <v>442.26</v>
      </c>
      <c r="H6" s="23">
        <f>4914*0.002</f>
        <v>9.828</v>
      </c>
      <c r="I6" s="28">
        <f>4273*0.005</f>
        <v>21.365</v>
      </c>
      <c r="J6" s="28">
        <v>12.82</v>
      </c>
      <c r="K6" s="28">
        <v>1169.96</v>
      </c>
    </row>
    <row r="7" s="32" customFormat="1" ht="21" customHeight="1" spans="1:11">
      <c r="A7" s="18">
        <v>3</v>
      </c>
      <c r="B7" s="19" t="s">
        <v>19</v>
      </c>
      <c r="C7" s="19" t="s">
        <v>20</v>
      </c>
      <c r="D7" s="20">
        <v>91</v>
      </c>
      <c r="E7" s="18">
        <v>2100</v>
      </c>
      <c r="F7" s="22">
        <f>4273*0.16</f>
        <v>683.68</v>
      </c>
      <c r="G7" s="22">
        <f>4914*0.09</f>
        <v>442.26</v>
      </c>
      <c r="H7" s="23">
        <f>4914*0.002</f>
        <v>9.828</v>
      </c>
      <c r="I7" s="28">
        <f>4273*0.005</f>
        <v>21.365</v>
      </c>
      <c r="J7" s="28">
        <v>12.82</v>
      </c>
      <c r="K7" s="28">
        <v>1169.96</v>
      </c>
    </row>
    <row r="8" s="32" customFormat="1" ht="21" customHeight="1" spans="1:11">
      <c r="A8" s="18">
        <v>4</v>
      </c>
      <c r="B8" s="19" t="s">
        <v>21</v>
      </c>
      <c r="C8" s="19" t="s">
        <v>22</v>
      </c>
      <c r="D8" s="20">
        <v>91</v>
      </c>
      <c r="E8" s="18">
        <v>2100</v>
      </c>
      <c r="F8" s="22">
        <f>4273*0.16</f>
        <v>683.68</v>
      </c>
      <c r="G8" s="22">
        <f>4914*0.09</f>
        <v>442.26</v>
      </c>
      <c r="H8" s="23">
        <f>4914*0.002</f>
        <v>9.828</v>
      </c>
      <c r="I8" s="28">
        <f>4273*0.005</f>
        <v>21.365</v>
      </c>
      <c r="J8" s="28">
        <v>12.82</v>
      </c>
      <c r="K8" s="28">
        <v>1169.96</v>
      </c>
    </row>
    <row r="9" s="32" customFormat="1" ht="21" customHeight="1" spans="1:11">
      <c r="A9" s="18">
        <v>5</v>
      </c>
      <c r="B9" s="19" t="s">
        <v>23</v>
      </c>
      <c r="C9" s="19" t="s">
        <v>24</v>
      </c>
      <c r="D9" s="20">
        <v>91</v>
      </c>
      <c r="E9" s="18">
        <v>2100</v>
      </c>
      <c r="F9" s="22">
        <f>4273*0.16</f>
        <v>683.68</v>
      </c>
      <c r="G9" s="22">
        <f>4914*0.09</f>
        <v>442.26</v>
      </c>
      <c r="H9" s="23">
        <f>4914*0.002</f>
        <v>9.828</v>
      </c>
      <c r="I9" s="28">
        <f>4273*0.005</f>
        <v>21.365</v>
      </c>
      <c r="J9" s="28">
        <v>12.82</v>
      </c>
      <c r="K9" s="28">
        <v>1169.96</v>
      </c>
    </row>
    <row r="10" s="1" customFormat="1" ht="21" customHeight="1" spans="1:11">
      <c r="A10" s="24" t="s">
        <v>25</v>
      </c>
      <c r="B10" s="24" t="s">
        <v>26</v>
      </c>
      <c r="C10" s="25"/>
      <c r="D10" s="24">
        <f t="shared" ref="D10:G10" si="4">SUM(D5:D9)</f>
        <v>455</v>
      </c>
      <c r="E10" s="24">
        <f>SUM(E5:E9)</f>
        <v>10500</v>
      </c>
      <c r="F10" s="26">
        <f>SUM(F5:F9)</f>
        <v>3418.4</v>
      </c>
      <c r="G10" s="26">
        <f>SUM(G5:G9)</f>
        <v>2211.3</v>
      </c>
      <c r="H10" s="26">
        <v>49.15</v>
      </c>
      <c r="I10" s="26">
        <v>106.85</v>
      </c>
      <c r="J10" s="26">
        <f>SUM(J5:J9)</f>
        <v>64.1</v>
      </c>
      <c r="K10" s="26">
        <f>SUM(F10:J10)</f>
        <v>5849.8</v>
      </c>
    </row>
  </sheetData>
  <mergeCells count="8">
    <mergeCell ref="A1:K1"/>
    <mergeCell ref="A2:K2"/>
    <mergeCell ref="F3:K3"/>
    <mergeCell ref="A3:A4"/>
    <mergeCell ref="B3:B4"/>
    <mergeCell ref="C3:C4"/>
    <mergeCell ref="D3:D4"/>
    <mergeCell ref="E3:E4"/>
  </mergeCells>
  <pageMargins left="0.75" right="0.75" top="1" bottom="1" header="0.5" footer="0.5"/>
  <pageSetup paperSize="9" orientation="portrait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P9"/>
  <sheetViews>
    <sheetView workbookViewId="0">
      <selection activeCell="A1" sqref="1:9"/>
    </sheetView>
  </sheetViews>
  <sheetFormatPr defaultColWidth="9" defaultRowHeight="15.6"/>
  <cols>
    <col min="3" max="3" width="28.125" customWidth="1"/>
  </cols>
  <sheetData>
    <row r="1" s="30" customFormat="1" ht="33" customHeight="1" spans="1:11">
      <c r="A1" s="2" t="s">
        <v>38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s="30" customFormat="1" ht="27" customHeight="1" spans="1:11">
      <c r="A2" s="3" t="s">
        <v>1</v>
      </c>
      <c r="B2" s="3"/>
      <c r="C2" s="3"/>
      <c r="D2" s="3"/>
      <c r="E2" s="4"/>
      <c r="F2" s="5"/>
      <c r="G2" s="5"/>
      <c r="H2" s="5"/>
      <c r="I2" s="5"/>
      <c r="J2" s="5"/>
      <c r="K2" s="5"/>
    </row>
    <row r="3" s="31" customFormat="1" ht="33" customHeight="1" spans="1:250">
      <c r="A3" s="6" t="s">
        <v>2</v>
      </c>
      <c r="B3" s="6" t="s">
        <v>3</v>
      </c>
      <c r="C3" s="7" t="s">
        <v>4</v>
      </c>
      <c r="D3" s="8" t="s">
        <v>5</v>
      </c>
      <c r="E3" s="9" t="s">
        <v>6</v>
      </c>
      <c r="F3" s="10" t="s">
        <v>7</v>
      </c>
      <c r="G3" s="10"/>
      <c r="H3" s="10"/>
      <c r="I3" s="10"/>
      <c r="J3" s="10"/>
      <c r="K3" s="10"/>
      <c r="IK3" s="29"/>
      <c r="IL3" s="29"/>
      <c r="IM3" s="29"/>
      <c r="IN3" s="29"/>
      <c r="IO3" s="29"/>
      <c r="IP3" s="29"/>
    </row>
    <row r="4" s="31" customFormat="1" ht="31.2" spans="1:250">
      <c r="A4" s="11"/>
      <c r="B4" s="11"/>
      <c r="C4" s="12"/>
      <c r="D4" s="13"/>
      <c r="E4" s="14"/>
      <c r="F4" s="15" t="s">
        <v>9</v>
      </c>
      <c r="G4" s="16" t="s">
        <v>10</v>
      </c>
      <c r="H4" s="17" t="s">
        <v>11</v>
      </c>
      <c r="I4" s="15" t="s">
        <v>28</v>
      </c>
      <c r="J4" s="15" t="s">
        <v>32</v>
      </c>
      <c r="K4" s="15" t="s">
        <v>30</v>
      </c>
      <c r="IK4" s="29"/>
      <c r="IL4" s="29"/>
      <c r="IM4" s="29"/>
      <c r="IN4" s="29"/>
      <c r="IO4" s="29"/>
      <c r="IP4" s="29"/>
    </row>
    <row r="5" s="32" customFormat="1" ht="21" customHeight="1" spans="1:11">
      <c r="A5" s="18">
        <v>1</v>
      </c>
      <c r="B5" s="19" t="s">
        <v>17</v>
      </c>
      <c r="C5" s="19" t="s">
        <v>18</v>
      </c>
      <c r="D5" s="20">
        <v>91</v>
      </c>
      <c r="E5" s="18">
        <v>2100</v>
      </c>
      <c r="F5" s="22">
        <f t="shared" ref="F5:F8" si="0">4273*0.16</f>
        <v>683.68</v>
      </c>
      <c r="G5" s="22">
        <f t="shared" ref="G5:G8" si="1">4914*0.09</f>
        <v>442.26</v>
      </c>
      <c r="H5" s="23">
        <f t="shared" ref="H5:H8" si="2">4914*0.002</f>
        <v>9.828</v>
      </c>
      <c r="I5" s="28">
        <f t="shared" ref="I5:I8" si="3">4273*0.005</f>
        <v>21.365</v>
      </c>
      <c r="J5" s="28">
        <v>12.82</v>
      </c>
      <c r="K5" s="28">
        <v>1169.96</v>
      </c>
    </row>
    <row r="6" s="32" customFormat="1" ht="21" customHeight="1" spans="1:11">
      <c r="A6" s="18">
        <v>2</v>
      </c>
      <c r="B6" s="19" t="s">
        <v>19</v>
      </c>
      <c r="C6" s="19" t="s">
        <v>20</v>
      </c>
      <c r="D6" s="20">
        <v>91</v>
      </c>
      <c r="E6" s="18">
        <v>2100</v>
      </c>
      <c r="F6" s="22">
        <f>4273*0.16</f>
        <v>683.68</v>
      </c>
      <c r="G6" s="22">
        <f>4914*0.09</f>
        <v>442.26</v>
      </c>
      <c r="H6" s="23">
        <f>4914*0.002</f>
        <v>9.828</v>
      </c>
      <c r="I6" s="28">
        <f>4273*0.005</f>
        <v>21.365</v>
      </c>
      <c r="J6" s="28">
        <v>12.82</v>
      </c>
      <c r="K6" s="28">
        <v>1169.96</v>
      </c>
    </row>
    <row r="7" s="32" customFormat="1" ht="21" customHeight="1" spans="1:11">
      <c r="A7" s="18">
        <v>3</v>
      </c>
      <c r="B7" s="19" t="s">
        <v>21</v>
      </c>
      <c r="C7" s="19" t="s">
        <v>22</v>
      </c>
      <c r="D7" s="20">
        <v>91</v>
      </c>
      <c r="E7" s="18">
        <v>2100</v>
      </c>
      <c r="F7" s="22">
        <f>4273*0.16</f>
        <v>683.68</v>
      </c>
      <c r="G7" s="22">
        <f>4914*0.09</f>
        <v>442.26</v>
      </c>
      <c r="H7" s="23">
        <f>4914*0.002</f>
        <v>9.828</v>
      </c>
      <c r="I7" s="28">
        <f>4273*0.005</f>
        <v>21.365</v>
      </c>
      <c r="J7" s="28">
        <v>12.82</v>
      </c>
      <c r="K7" s="28">
        <v>1169.96</v>
      </c>
    </row>
    <row r="8" s="32" customFormat="1" ht="21" customHeight="1" spans="1:11">
      <c r="A8" s="18">
        <v>4</v>
      </c>
      <c r="B8" s="19" t="s">
        <v>23</v>
      </c>
      <c r="C8" s="19" t="s">
        <v>24</v>
      </c>
      <c r="D8" s="20">
        <v>91</v>
      </c>
      <c r="E8" s="18">
        <v>2100</v>
      </c>
      <c r="F8" s="22">
        <f>4273*0.16</f>
        <v>683.68</v>
      </c>
      <c r="G8" s="22">
        <f>4914*0.09</f>
        <v>442.26</v>
      </c>
      <c r="H8" s="23">
        <f>4914*0.002</f>
        <v>9.828</v>
      </c>
      <c r="I8" s="28">
        <f>4273*0.005</f>
        <v>21.365</v>
      </c>
      <c r="J8" s="28">
        <v>12.82</v>
      </c>
      <c r="K8" s="28">
        <v>1169.96</v>
      </c>
    </row>
    <row r="9" s="1" customFormat="1" ht="21" customHeight="1" spans="1:11">
      <c r="A9" s="24" t="s">
        <v>25</v>
      </c>
      <c r="B9" s="24" t="s">
        <v>39</v>
      </c>
      <c r="C9" s="25"/>
      <c r="D9" s="24">
        <f t="shared" ref="D9:G9" si="4">SUM(D5:D8)</f>
        <v>364</v>
      </c>
      <c r="E9" s="24">
        <f>SUM(E5:E8)</f>
        <v>8400</v>
      </c>
      <c r="F9" s="26">
        <f>SUM(F5:F8)</f>
        <v>2734.72</v>
      </c>
      <c r="G9" s="26">
        <f>SUM(G5:G8)</f>
        <v>1769.04</v>
      </c>
      <c r="H9" s="26">
        <v>39.32</v>
      </c>
      <c r="I9" s="26">
        <v>85.48</v>
      </c>
      <c r="J9" s="26">
        <f>SUM(J5:J8)</f>
        <v>51.28</v>
      </c>
      <c r="K9" s="26">
        <f>SUM(F9:J9)</f>
        <v>4679.84</v>
      </c>
    </row>
  </sheetData>
  <mergeCells count="8">
    <mergeCell ref="A1:K1"/>
    <mergeCell ref="A2:K2"/>
    <mergeCell ref="F3:K3"/>
    <mergeCell ref="A3:A4"/>
    <mergeCell ref="B3:B4"/>
    <mergeCell ref="C3:C4"/>
    <mergeCell ref="D3:D4"/>
    <mergeCell ref="E3:E4"/>
  </mergeCells>
  <pageMargins left="0.75" right="0.75" top="1" bottom="1" header="0.5" footer="0.5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14</vt:i4>
      </vt:variant>
    </vt:vector>
  </HeadingPairs>
  <TitlesOfParts>
    <vt:vector size="14" baseType="lpstr">
      <vt:lpstr>2025年汇总</vt:lpstr>
      <vt:lpstr>1月</vt:lpstr>
      <vt:lpstr>2月</vt:lpstr>
      <vt:lpstr>3月</vt:lpstr>
      <vt:lpstr>4月</vt:lpstr>
      <vt:lpstr>5月</vt:lpstr>
      <vt:lpstr>6月</vt:lpstr>
      <vt:lpstr>7月</vt:lpstr>
      <vt:lpstr>8月</vt:lpstr>
      <vt:lpstr>9月</vt:lpstr>
      <vt:lpstr>补缴1-9社保补贴</vt:lpstr>
      <vt:lpstr>10月</vt:lpstr>
      <vt:lpstr>11月</vt:lpstr>
      <vt:lpstr>12月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kylin</cp:lastModifiedBy>
  <dcterms:created xsi:type="dcterms:W3CDTF">2018-05-27T11:28:41Z</dcterms:created>
  <dcterms:modified xsi:type="dcterms:W3CDTF">2026-01-16T02:14:09Z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2052-9.1.0.4569</vt:lpwstr>
  </property>
  <property fmtid="{D5CDD505-2E9C-101B-9397-08002B2CF9AE}" pid="3" name="ICV">
    <vt:lpwstr>10DB6561A530D5CD448368699384EFDD_42</vt:lpwstr>
  </property>
</Properties>
</file>